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545" windowHeight="4590" tabRatio="649" activeTab="1"/>
  </bookViews>
  <sheets>
    <sheet name="exp." sheetId="1" r:id="rId1"/>
    <sheet name="weibull" sheetId="2" r:id="rId2"/>
    <sheet name="Normal" sheetId="3" r:id="rId3"/>
    <sheet name="LogNormal" sheetId="4" r:id="rId4"/>
  </sheets>
  <definedNames>
    <definedName name="BR">'exp.'!$F$3</definedName>
    <definedName name="log_f">'LogNormal'!$C$3:$C$50</definedName>
    <definedName name="log_N">'LogNormal'!$A$3:$A$50</definedName>
    <definedName name="log_t">'LogNormal'!$B$3:$B$50</definedName>
    <definedName name="MR">'exp.'!$C$3:$C$51</definedName>
    <definedName name="MR_100">'exp.'!$D$3:$D$50</definedName>
    <definedName name="mtbf">'weibull'!$B$3:$B$50</definedName>
    <definedName name="MTTF">'exp.'!$B$3:$B$51</definedName>
    <definedName name="N">'exp.'!$A$3:$A$51</definedName>
    <definedName name="N_F">'Normal'!$C$3:$C$50</definedName>
    <definedName name="N_Num">'Normal'!$A$3:$A$50</definedName>
    <definedName name="N_Time">'Normal'!$B$3:$B$50</definedName>
    <definedName name="Yi">'exp.'!$E$3:$E$50</definedName>
  </definedNames>
  <calcPr fullCalcOnLoad="1"/>
</workbook>
</file>

<file path=xl/sharedStrings.xml><?xml version="1.0" encoding="utf-8"?>
<sst xmlns="http://schemas.openxmlformats.org/spreadsheetml/2006/main" count="68" uniqueCount="44">
  <si>
    <t>брой откази</t>
  </si>
  <si>
    <t>100%-MR</t>
  </si>
  <si>
    <t>Средни
рангове (%) - F(t)</t>
  </si>
  <si>
    <t>1/ln(100%-MR) - yi</t>
  </si>
  <si>
    <t>Ti^2</t>
  </si>
  <si>
    <t>Yi^2</t>
  </si>
  <si>
    <t>Ti*Yi</t>
  </si>
  <si>
    <t>b</t>
  </si>
  <si>
    <t>a</t>
  </si>
  <si>
    <t>PDF</t>
  </si>
  <si>
    <t>CDF</t>
  </si>
  <si>
    <t>Rel</t>
  </si>
  <si>
    <t>gama</t>
  </si>
  <si>
    <t>REL</t>
  </si>
  <si>
    <t>MTTF</t>
  </si>
  <si>
    <t>ln(Ti)</t>
  </si>
  <si>
    <t>Yi</t>
  </si>
  <si>
    <t>ln(Ti)^2</t>
  </si>
  <si>
    <t>ln(Ti)*Yi</t>
  </si>
  <si>
    <t>F(T)</t>
  </si>
  <si>
    <t>gama F</t>
  </si>
  <si>
    <t>mean</t>
  </si>
  <si>
    <t>standart
deviation</t>
  </si>
  <si>
    <t>F(t)</t>
  </si>
  <si>
    <t>Ti'</t>
  </si>
  <si>
    <t>393k</t>
  </si>
  <si>
    <t>423k</t>
  </si>
  <si>
    <t>408k</t>
  </si>
  <si>
    <t>x</t>
  </si>
  <si>
    <t>y</t>
  </si>
  <si>
    <t>ln(y)</t>
  </si>
  <si>
    <t>Number of
Failure</t>
  </si>
  <si>
    <t>Time to Failure</t>
  </si>
  <si>
    <t>Number of
failure</t>
  </si>
  <si>
    <t>Time to
Failure</t>
  </si>
  <si>
    <t>Номер на 
отказа</t>
  </si>
  <si>
    <t>Време до отказ
(в часове)</t>
  </si>
  <si>
    <t>h</t>
  </si>
  <si>
    <t>Медиана</t>
  </si>
  <si>
    <t>Мода</t>
  </si>
  <si>
    <t>Време до отказ 
(в часове)</t>
  </si>
  <si>
    <t>l</t>
  </si>
  <si>
    <t>5% ранг</t>
  </si>
  <si>
    <t>95% ранг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</si>
</sst>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000\ &quot;лв&quot;"/>
    <numFmt numFmtId="174" formatCode="#,##0.0000"/>
    <numFmt numFmtId="175" formatCode="0.00000000"/>
    <numFmt numFmtId="176" formatCode="0.000000000"/>
  </numFmts>
  <fonts count="9">
    <font>
      <sz val="10"/>
      <name val="Arial"/>
      <family val="0"/>
    </font>
    <font>
      <b/>
      <sz val="10"/>
      <name val="Arial"/>
      <family val="2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9.25"/>
      <name val="Arial"/>
      <family val="0"/>
    </font>
    <font>
      <sz val="18"/>
      <name val="Symbol"/>
      <family val="1"/>
    </font>
    <font>
      <b/>
      <sz val="9.7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4" borderId="1" xfId="0" applyFont="1" applyFill="1" applyBorder="1" applyAlignment="1">
      <alignment horizontal="center" wrapText="1"/>
    </xf>
    <xf numFmtId="0" fontId="0" fillId="5" borderId="0" xfId="0" applyFill="1" applyAlignment="1">
      <alignment/>
    </xf>
    <xf numFmtId="166" fontId="0" fillId="0" borderId="0" xfId="0" applyNumberFormat="1" applyAlignment="1">
      <alignment/>
    </xf>
    <xf numFmtId="0" fontId="0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167" fontId="0" fillId="0" borderId="0" xfId="0" applyNumberFormat="1" applyAlignment="1">
      <alignment/>
    </xf>
    <xf numFmtId="0" fontId="0" fillId="0" borderId="0" xfId="0" applyAlignment="1">
      <alignment wrapText="1"/>
    </xf>
    <xf numFmtId="174" fontId="0" fillId="0" borderId="0" xfId="0" applyNumberFormat="1" applyAlignment="1">
      <alignment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0" borderId="0" xfId="0" applyFill="1" applyAlignment="1">
      <alignment/>
    </xf>
    <xf numFmtId="43" fontId="0" fillId="0" borderId="0" xfId="15" applyAlignment="1">
      <alignment/>
    </xf>
    <xf numFmtId="0" fontId="0" fillId="8" borderId="0" xfId="0" applyFill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9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7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/>
    </xf>
    <xf numFmtId="0" fontId="0" fillId="11" borderId="0" xfId="0" applyFill="1" applyAlignment="1">
      <alignment horizontal="center" wrapText="1"/>
    </xf>
    <xf numFmtId="0" fontId="0" fillId="11" borderId="0" xfId="0" applyFill="1" applyAlignment="1">
      <alignment horizontal="center"/>
    </xf>
    <xf numFmtId="0" fontId="0" fillId="9" borderId="0" xfId="0" applyFill="1" applyAlignment="1">
      <alignment horizontal="center" wrapText="1"/>
    </xf>
    <xf numFmtId="0" fontId="0" fillId="9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надеждностна функция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'exp.'!$B$3:$B$50</c:f>
              <c:numCache/>
            </c:numRef>
          </c:xVal>
          <c:yVal>
            <c:numRef>
              <c:f>'exp.'!$S$3:$S$50</c:f>
              <c:numCache/>
            </c:numRef>
          </c:yVal>
          <c:smooth val="1"/>
        </c:ser>
        <c:axId val="47700090"/>
        <c:axId val="26647627"/>
      </c:scatterChart>
      <c:valAx>
        <c:axId val="4770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време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47627"/>
        <c:crosses val="autoZero"/>
        <c:crossBetween val="midCat"/>
        <c:dispUnits/>
      </c:valAx>
      <c:valAx>
        <c:axId val="266476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надеждност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000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PDF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'exp.'!$B$3:$B$50</c:f>
              <c:numCache/>
            </c:numRef>
          </c:xVal>
          <c:yVal>
            <c:numRef>
              <c:f>'exp.'!$P$3:$P$50</c:f>
              <c:numCache/>
            </c:numRef>
          </c:yVal>
          <c:smooth val="1"/>
        </c:ser>
        <c:axId val="38502052"/>
        <c:axId val="10974149"/>
      </c:scatterChart>
      <c:valAx>
        <c:axId val="38502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Време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74149"/>
        <c:crosses val="autoZero"/>
        <c:crossBetween val="midCat"/>
        <c:dispUnits/>
      </c:valAx>
      <c:valAx>
        <c:axId val="10974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PDF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020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CDF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'exp.'!$B$3:$B$50</c:f>
              <c:numCache/>
            </c:numRef>
          </c:xVal>
          <c:yVal>
            <c:numRef>
              <c:f>'exp.'!$Q$3:$Q$50</c:f>
              <c:numCache/>
            </c:numRef>
          </c:yVal>
          <c:smooth val="1"/>
        </c:ser>
        <c:axId val="31658478"/>
        <c:axId val="16490847"/>
      </c:scatterChart>
      <c:valAx>
        <c:axId val="3165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Време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90847"/>
        <c:crosses val="autoZero"/>
        <c:crossBetween val="midCat"/>
        <c:dispUnits/>
      </c:valAx>
      <c:valAx>
        <c:axId val="164908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CDF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58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Надеждноста Функция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weibull!$B$3:$B$50</c:f>
              <c:numCache/>
            </c:numRef>
          </c:xVal>
          <c:yVal>
            <c:numRef>
              <c:f>weibull!$S$3:$S$50</c:f>
              <c:numCache/>
            </c:numRef>
          </c:yVal>
          <c:smooth val="1"/>
        </c:ser>
        <c:axId val="14199896"/>
        <c:axId val="60690201"/>
      </c:scatterChart>
      <c:valAx>
        <c:axId val="14199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Време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90201"/>
        <c:crosses val="autoZero"/>
        <c:crossBetween val="midCat"/>
        <c:dispUnits/>
      </c:valAx>
      <c:valAx>
        <c:axId val="606902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Надеждност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998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CDF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weibull!$B$3:$B$50</c:f>
              <c:numCache/>
            </c:numRef>
          </c:xVal>
          <c:yVal>
            <c:numRef>
              <c:f>weibull!$U$3:$U$50</c:f>
              <c:numCache/>
            </c:numRef>
          </c:yVal>
          <c:smooth val="1"/>
        </c:ser>
        <c:axId val="9340898"/>
        <c:axId val="16959219"/>
      </c:scatterChart>
      <c:valAx>
        <c:axId val="934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Време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59219"/>
        <c:crosses val="autoZero"/>
        <c:crossBetween val="midCat"/>
        <c:dispUnits/>
      </c:valAx>
      <c:valAx>
        <c:axId val="169592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cdf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408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PDF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weibull!$B$3:$B$50</c:f>
              <c:numCache/>
            </c:numRef>
          </c:xVal>
          <c:yVal>
            <c:numRef>
              <c:f>weibull!$T$3:$T$50</c:f>
              <c:numCache/>
            </c:numRef>
          </c:yVal>
          <c:smooth val="1"/>
        </c:ser>
        <c:axId val="18415244"/>
        <c:axId val="31519469"/>
      </c:scatterChart>
      <c:valAx>
        <c:axId val="18415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Време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19469"/>
        <c:crosses val="autoZero"/>
        <c:crossBetween val="midCat"/>
        <c:dispUnits/>
      </c:valAx>
      <c:valAx>
        <c:axId val="315194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pdf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152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8.emf" /><Relationship Id="rId3" Type="http://schemas.openxmlformats.org/officeDocument/2006/relationships/image" Target="../media/image15.emf" /><Relationship Id="rId4" Type="http://schemas.openxmlformats.org/officeDocument/2006/relationships/image" Target="../media/image9.emf" /><Relationship Id="rId5" Type="http://schemas.openxmlformats.org/officeDocument/2006/relationships/image" Target="../media/image11.emf" /><Relationship Id="rId6" Type="http://schemas.openxmlformats.org/officeDocument/2006/relationships/image" Target="../media/image16.emf" /><Relationship Id="rId7" Type="http://schemas.openxmlformats.org/officeDocument/2006/relationships/image" Target="../media/image2.emf" /><Relationship Id="rId8" Type="http://schemas.openxmlformats.org/officeDocument/2006/relationships/chart" Target="/xl/charts/chart1.xml" /><Relationship Id="rId9" Type="http://schemas.openxmlformats.org/officeDocument/2006/relationships/chart" Target="/xl/charts/chart2.xml" /><Relationship Id="rId10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3.emf" /><Relationship Id="rId3" Type="http://schemas.openxmlformats.org/officeDocument/2006/relationships/image" Target="../media/image10.emf" /><Relationship Id="rId4" Type="http://schemas.openxmlformats.org/officeDocument/2006/relationships/image" Target="../media/image19.emf" /><Relationship Id="rId5" Type="http://schemas.openxmlformats.org/officeDocument/2006/relationships/image" Target="../media/image20.emf" /><Relationship Id="rId6" Type="http://schemas.openxmlformats.org/officeDocument/2006/relationships/image" Target="../media/image21.emf" /><Relationship Id="rId7" Type="http://schemas.openxmlformats.org/officeDocument/2006/relationships/image" Target="../media/image12.emf" /><Relationship Id="rId8" Type="http://schemas.openxmlformats.org/officeDocument/2006/relationships/chart" Target="/xl/charts/chart4.xml" /><Relationship Id="rId9" Type="http://schemas.openxmlformats.org/officeDocument/2006/relationships/chart" Target="/xl/charts/chart5.xml" /><Relationship Id="rId10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4.emf" /><Relationship Id="rId3" Type="http://schemas.openxmlformats.org/officeDocument/2006/relationships/image" Target="../media/image18.emf" /><Relationship Id="rId4" Type="http://schemas.openxmlformats.org/officeDocument/2006/relationships/image" Target="../media/image22.emf" /><Relationship Id="rId5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542925</xdr:colOff>
      <xdr:row>1</xdr:row>
      <xdr:rowOff>333375</xdr:rowOff>
    </xdr:from>
    <xdr:to>
      <xdr:col>11</xdr:col>
      <xdr:colOff>876300</xdr:colOff>
      <xdr:row>2</xdr:row>
      <xdr:rowOff>95250</xdr:rowOff>
    </xdr:to>
    <xdr:pic>
      <xdr:nvPicPr>
        <xdr:cNvPr id="1" name="cmd_M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95300"/>
          <a:ext cx="1800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838200</xdr:colOff>
      <xdr:row>3</xdr:row>
      <xdr:rowOff>0</xdr:rowOff>
    </xdr:from>
    <xdr:to>
      <xdr:col>11</xdr:col>
      <xdr:colOff>733425</xdr:colOff>
      <xdr:row>5</xdr:row>
      <xdr:rowOff>47625</xdr:rowOff>
    </xdr:to>
    <xdr:pic>
      <xdr:nvPicPr>
        <xdr:cNvPr id="2" name="cmd_d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904875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6</xdr:row>
      <xdr:rowOff>9525</xdr:rowOff>
    </xdr:from>
    <xdr:to>
      <xdr:col>11</xdr:col>
      <xdr:colOff>1638300</xdr:colOff>
      <xdr:row>8</xdr:row>
      <xdr:rowOff>47625</xdr:rowOff>
    </xdr:to>
    <xdr:pic>
      <xdr:nvPicPr>
        <xdr:cNvPr id="3" name="cmd_P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0675" y="1400175"/>
          <a:ext cx="3095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0</xdr:row>
      <xdr:rowOff>38100</xdr:rowOff>
    </xdr:from>
    <xdr:to>
      <xdr:col>11</xdr:col>
      <xdr:colOff>1638300</xdr:colOff>
      <xdr:row>1</xdr:row>
      <xdr:rowOff>266700</xdr:rowOff>
    </xdr:to>
    <xdr:pic>
      <xdr:nvPicPr>
        <xdr:cNvPr id="4" name="cmd_p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9725" y="38100"/>
          <a:ext cx="3076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8</xdr:row>
      <xdr:rowOff>152400</xdr:rowOff>
    </xdr:from>
    <xdr:to>
      <xdr:col>11</xdr:col>
      <xdr:colOff>1638300</xdr:colOff>
      <xdr:row>11</xdr:row>
      <xdr:rowOff>28575</xdr:rowOff>
    </xdr:to>
    <xdr:pic>
      <xdr:nvPicPr>
        <xdr:cNvPr id="5" name="cmd_PD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71625" y="1857375"/>
          <a:ext cx="3114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19050</xdr:rowOff>
    </xdr:from>
    <xdr:to>
      <xdr:col>11</xdr:col>
      <xdr:colOff>1638300</xdr:colOff>
      <xdr:row>14</xdr:row>
      <xdr:rowOff>38100</xdr:rowOff>
    </xdr:to>
    <xdr:pic>
      <xdr:nvPicPr>
        <xdr:cNvPr id="6" name="cmd_cd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81150" y="2371725"/>
          <a:ext cx="3105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15</xdr:row>
      <xdr:rowOff>0</xdr:rowOff>
    </xdr:from>
    <xdr:to>
      <xdr:col>12</xdr:col>
      <xdr:colOff>0</xdr:colOff>
      <xdr:row>17</xdr:row>
      <xdr:rowOff>19050</xdr:rowOff>
    </xdr:to>
    <xdr:pic>
      <xdr:nvPicPr>
        <xdr:cNvPr id="7" name="cmd_mod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00200" y="2838450"/>
          <a:ext cx="3114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152400</xdr:colOff>
      <xdr:row>6</xdr:row>
      <xdr:rowOff>9525</xdr:rowOff>
    </xdr:from>
    <xdr:to>
      <xdr:col>24</xdr:col>
      <xdr:colOff>19050</xdr:colOff>
      <xdr:row>20</xdr:row>
      <xdr:rowOff>57150</xdr:rowOff>
    </xdr:to>
    <xdr:graphicFrame>
      <xdr:nvGraphicFramePr>
        <xdr:cNvPr id="8" name="Chart 127"/>
        <xdr:cNvGraphicFramePr/>
      </xdr:nvGraphicFramePr>
      <xdr:xfrm>
        <a:off x="5257800" y="1400175"/>
        <a:ext cx="3609975" cy="2305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1638300</xdr:colOff>
      <xdr:row>17</xdr:row>
      <xdr:rowOff>76200</xdr:rowOff>
    </xdr:from>
    <xdr:to>
      <xdr:col>23</xdr:col>
      <xdr:colOff>57150</xdr:colOff>
      <xdr:row>30</xdr:row>
      <xdr:rowOff>19050</xdr:rowOff>
    </xdr:to>
    <xdr:graphicFrame>
      <xdr:nvGraphicFramePr>
        <xdr:cNvPr id="9" name="Chart 128"/>
        <xdr:cNvGraphicFramePr/>
      </xdr:nvGraphicFramePr>
      <xdr:xfrm>
        <a:off x="4686300" y="3238500"/>
        <a:ext cx="3609975" cy="2047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704850</xdr:colOff>
      <xdr:row>17</xdr:row>
      <xdr:rowOff>66675</xdr:rowOff>
    </xdr:from>
    <xdr:to>
      <xdr:col>11</xdr:col>
      <xdr:colOff>1628775</xdr:colOff>
      <xdr:row>30</xdr:row>
      <xdr:rowOff>95250</xdr:rowOff>
    </xdr:to>
    <xdr:graphicFrame>
      <xdr:nvGraphicFramePr>
        <xdr:cNvPr id="10" name="Chart 129"/>
        <xdr:cNvGraphicFramePr/>
      </xdr:nvGraphicFramePr>
      <xdr:xfrm>
        <a:off x="704850" y="3228975"/>
        <a:ext cx="3971925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19050</xdr:rowOff>
    </xdr:from>
    <xdr:to>
      <xdr:col>10</xdr:col>
      <xdr:colOff>1524000</xdr:colOff>
      <xdr:row>4</xdr:row>
      <xdr:rowOff>47625</xdr:rowOff>
    </xdr:to>
    <xdr:pic>
      <xdr:nvPicPr>
        <xdr:cNvPr id="1" name="cmd_Wp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790575"/>
          <a:ext cx="2733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1</xdr:row>
      <xdr:rowOff>19050</xdr:rowOff>
    </xdr:from>
    <xdr:to>
      <xdr:col>10</xdr:col>
      <xdr:colOff>1228725</xdr:colOff>
      <xdr:row>1</xdr:row>
      <xdr:rowOff>352425</xdr:rowOff>
    </xdr:to>
    <xdr:pic>
      <xdr:nvPicPr>
        <xdr:cNvPr id="2" name="cmd_del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247650"/>
          <a:ext cx="2219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10</xdr:col>
      <xdr:colOff>1514475</xdr:colOff>
      <xdr:row>7</xdr:row>
      <xdr:rowOff>0</xdr:rowOff>
    </xdr:to>
    <xdr:pic>
      <xdr:nvPicPr>
        <xdr:cNvPr id="3" name="cmd_MTTF_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1257300"/>
          <a:ext cx="2733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11</xdr:col>
      <xdr:colOff>9525</xdr:colOff>
      <xdr:row>9</xdr:row>
      <xdr:rowOff>152400</xdr:rowOff>
    </xdr:to>
    <xdr:pic>
      <xdr:nvPicPr>
        <xdr:cNvPr id="4" name="Cmd_Rel_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1743075"/>
          <a:ext cx="2771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95250</xdr:rowOff>
    </xdr:from>
    <xdr:to>
      <xdr:col>11</xdr:col>
      <xdr:colOff>0</xdr:colOff>
      <xdr:row>12</xdr:row>
      <xdr:rowOff>76200</xdr:rowOff>
    </xdr:to>
    <xdr:pic>
      <xdr:nvPicPr>
        <xdr:cNvPr id="5" name="cmd_pdf_w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1600" y="2162175"/>
          <a:ext cx="2762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9525</xdr:rowOff>
    </xdr:from>
    <xdr:to>
      <xdr:col>10</xdr:col>
      <xdr:colOff>1533525</xdr:colOff>
      <xdr:row>15</xdr:row>
      <xdr:rowOff>0</xdr:rowOff>
    </xdr:to>
    <xdr:pic>
      <xdr:nvPicPr>
        <xdr:cNvPr id="6" name="cmd_CDF_W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1600" y="2562225"/>
          <a:ext cx="2752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16</xdr:row>
      <xdr:rowOff>19050</xdr:rowOff>
    </xdr:from>
    <xdr:to>
      <xdr:col>10</xdr:col>
      <xdr:colOff>1533525</xdr:colOff>
      <xdr:row>18</xdr:row>
      <xdr:rowOff>38100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81125" y="3057525"/>
          <a:ext cx="2743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</xdr:row>
      <xdr:rowOff>9525</xdr:rowOff>
    </xdr:from>
    <xdr:to>
      <xdr:col>21</xdr:col>
      <xdr:colOff>123825</xdr:colOff>
      <xdr:row>16</xdr:row>
      <xdr:rowOff>66675</xdr:rowOff>
    </xdr:to>
    <xdr:graphicFrame>
      <xdr:nvGraphicFramePr>
        <xdr:cNvPr id="8" name="Chart 153"/>
        <xdr:cNvGraphicFramePr/>
      </xdr:nvGraphicFramePr>
      <xdr:xfrm>
        <a:off x="4610100" y="942975"/>
        <a:ext cx="3724275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400050</xdr:colOff>
      <xdr:row>15</xdr:row>
      <xdr:rowOff>85725</xdr:rowOff>
    </xdr:from>
    <xdr:to>
      <xdr:col>21</xdr:col>
      <xdr:colOff>190500</xdr:colOff>
      <xdr:row>27</xdr:row>
      <xdr:rowOff>85725</xdr:rowOff>
    </xdr:to>
    <xdr:graphicFrame>
      <xdr:nvGraphicFramePr>
        <xdr:cNvPr id="9" name="Chart 154"/>
        <xdr:cNvGraphicFramePr/>
      </xdr:nvGraphicFramePr>
      <xdr:xfrm>
        <a:off x="4533900" y="2962275"/>
        <a:ext cx="3867150" cy="1943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457200</xdr:colOff>
      <xdr:row>18</xdr:row>
      <xdr:rowOff>85725</xdr:rowOff>
    </xdr:from>
    <xdr:to>
      <xdr:col>12</xdr:col>
      <xdr:colOff>104775</xdr:colOff>
      <xdr:row>31</xdr:row>
      <xdr:rowOff>0</xdr:rowOff>
    </xdr:to>
    <xdr:graphicFrame>
      <xdr:nvGraphicFramePr>
        <xdr:cNvPr id="10" name="Chart 155"/>
        <xdr:cNvGraphicFramePr/>
      </xdr:nvGraphicFramePr>
      <xdr:xfrm>
        <a:off x="1066800" y="3448050"/>
        <a:ext cx="3629025" cy="2019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476250</xdr:rowOff>
    </xdr:from>
    <xdr:to>
      <xdr:col>10</xdr:col>
      <xdr:colOff>19050</xdr:colOff>
      <xdr:row>2</xdr:row>
      <xdr:rowOff>438150</xdr:rowOff>
    </xdr:to>
    <xdr:pic>
      <xdr:nvPicPr>
        <xdr:cNvPr id="1" name="cmd_N_M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76250"/>
          <a:ext cx="1847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</xdr:row>
      <xdr:rowOff>9525</xdr:rowOff>
    </xdr:from>
    <xdr:to>
      <xdr:col>9</xdr:col>
      <xdr:colOff>600075</xdr:colOff>
      <xdr:row>6</xdr:row>
      <xdr:rowOff>9525</xdr:rowOff>
    </xdr:to>
    <xdr:pic>
      <xdr:nvPicPr>
        <xdr:cNvPr id="2" name="cmd_N_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1143000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7</xdr:row>
      <xdr:rowOff>9525</xdr:rowOff>
    </xdr:from>
    <xdr:to>
      <xdr:col>9</xdr:col>
      <xdr:colOff>581025</xdr:colOff>
      <xdr:row>8</xdr:row>
      <xdr:rowOff>133350</xdr:rowOff>
    </xdr:to>
    <xdr:pic>
      <xdr:nvPicPr>
        <xdr:cNvPr id="3" name="cmd_N_de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628775"/>
          <a:ext cx="1771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9</xdr:row>
      <xdr:rowOff>133350</xdr:rowOff>
    </xdr:from>
    <xdr:to>
      <xdr:col>10</xdr:col>
      <xdr:colOff>28575</xdr:colOff>
      <xdr:row>11</xdr:row>
      <xdr:rowOff>95250</xdr:rowOff>
    </xdr:to>
    <xdr:pic>
      <xdr:nvPicPr>
        <xdr:cNvPr id="4" name="cmd_N_Pd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2076450"/>
          <a:ext cx="1847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114300</xdr:rowOff>
    </xdr:from>
    <xdr:to>
      <xdr:col>10</xdr:col>
      <xdr:colOff>19050</xdr:colOff>
      <xdr:row>14</xdr:row>
      <xdr:rowOff>47625</xdr:rowOff>
    </xdr:to>
    <xdr:pic>
      <xdr:nvPicPr>
        <xdr:cNvPr id="5" name="cmd_N_cd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28800" y="2543175"/>
          <a:ext cx="184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9525</xdr:rowOff>
    </xdr:from>
    <xdr:to>
      <xdr:col>10</xdr:col>
      <xdr:colOff>809625</xdr:colOff>
      <xdr:row>4</xdr:row>
      <xdr:rowOff>57150</xdr:rowOff>
    </xdr:to>
    <xdr:pic>
      <xdr:nvPicPr>
        <xdr:cNvPr id="1" name="cmd_LogP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57225"/>
          <a:ext cx="2171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9525</xdr:rowOff>
    </xdr:from>
    <xdr:to>
      <xdr:col>10</xdr:col>
      <xdr:colOff>514350</xdr:colOff>
      <xdr:row>6</xdr:row>
      <xdr:rowOff>152400</xdr:rowOff>
    </xdr:to>
    <xdr:pic>
      <xdr:nvPicPr>
        <xdr:cNvPr id="2" name="cmd_Log_d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143000"/>
          <a:ext cx="155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</xdr:row>
      <xdr:rowOff>114300</xdr:rowOff>
    </xdr:from>
    <xdr:to>
      <xdr:col>10</xdr:col>
      <xdr:colOff>809625</xdr:colOff>
      <xdr:row>9</xdr:row>
      <xdr:rowOff>85725</xdr:rowOff>
    </xdr:to>
    <xdr:pic>
      <xdr:nvPicPr>
        <xdr:cNvPr id="3" name="cmd_log_CD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1571625"/>
          <a:ext cx="2162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10</xdr:row>
      <xdr:rowOff>28575</xdr:rowOff>
    </xdr:from>
    <xdr:to>
      <xdr:col>10</xdr:col>
      <xdr:colOff>809625</xdr:colOff>
      <xdr:row>12</xdr:row>
      <xdr:rowOff>0</xdr:rowOff>
    </xdr:to>
    <xdr:pic>
      <xdr:nvPicPr>
        <xdr:cNvPr id="4" name="cmd_Logcd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1971675"/>
          <a:ext cx="2162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51"/>
  <sheetViews>
    <sheetView workbookViewId="0" topLeftCell="A1">
      <selection activeCell="O5" sqref="O5"/>
    </sheetView>
  </sheetViews>
  <sheetFormatPr defaultColWidth="9.140625" defaultRowHeight="12.75"/>
  <cols>
    <col min="1" max="1" width="11.00390625" style="0" customWidth="1"/>
    <col min="2" max="2" width="12.7109375" style="0" customWidth="1"/>
    <col min="3" max="4" width="11.7109375" style="0" hidden="1" customWidth="1"/>
    <col min="5" max="5" width="11.8515625" style="0" hidden="1" customWidth="1"/>
    <col min="6" max="9" width="11.140625" style="0" hidden="1" customWidth="1"/>
    <col min="10" max="10" width="16.8515625" style="0" customWidth="1"/>
    <col min="11" max="11" width="5.140625" style="0" customWidth="1"/>
    <col min="12" max="12" width="25.00390625" style="0" customWidth="1"/>
    <col min="13" max="13" width="7.140625" style="0" hidden="1" customWidth="1"/>
    <col min="14" max="14" width="13.140625" style="0" hidden="1" customWidth="1"/>
    <col min="15" max="15" width="5.8515625" style="0" customWidth="1"/>
    <col min="16" max="16" width="5.7109375" style="0" customWidth="1"/>
    <col min="17" max="17" width="5.140625" style="0" customWidth="1"/>
    <col min="18" max="18" width="4.28125" style="0" hidden="1" customWidth="1"/>
    <col min="19" max="19" width="6.00390625" style="0" customWidth="1"/>
    <col min="20" max="20" width="6.8515625" style="0" customWidth="1"/>
    <col min="21" max="21" width="8.57421875" style="0" customWidth="1"/>
    <col min="22" max="22" width="5.57421875" style="0" customWidth="1"/>
  </cols>
  <sheetData>
    <row r="1" spans="1:22" ht="12.75">
      <c r="A1" s="8"/>
      <c r="B1" s="8">
        <f>SUM(MTTF)</f>
        <v>630</v>
      </c>
      <c r="D1">
        <f>SUM(MR_100)</f>
        <v>7</v>
      </c>
      <c r="E1">
        <f>SUM(Yi)</f>
        <v>-13.21002113281032</v>
      </c>
      <c r="G1">
        <f>SUM(G3:G50)</f>
        <v>40600</v>
      </c>
      <c r="H1">
        <f>SUM(H3:H50)</f>
        <v>22.007283427802847</v>
      </c>
      <c r="I1">
        <f>SUM(I3:I50)</f>
        <v>-925.3126664348456</v>
      </c>
      <c r="T1" s="32" t="s">
        <v>39</v>
      </c>
      <c r="U1" s="32" t="s">
        <v>38</v>
      </c>
      <c r="V1" s="32" t="s">
        <v>14</v>
      </c>
    </row>
    <row r="2" spans="1:22" ht="45.75" customHeight="1">
      <c r="A2" s="29" t="s">
        <v>35</v>
      </c>
      <c r="B2" s="29" t="s">
        <v>40</v>
      </c>
      <c r="C2" s="3" t="s">
        <v>2</v>
      </c>
      <c r="D2" s="4" t="s">
        <v>1</v>
      </c>
      <c r="E2" s="3" t="s">
        <v>3</v>
      </c>
      <c r="F2" s="4" t="s">
        <v>0</v>
      </c>
      <c r="G2" s="3" t="s">
        <v>4</v>
      </c>
      <c r="H2" s="4" t="s">
        <v>5</v>
      </c>
      <c r="I2" s="3" t="s">
        <v>6</v>
      </c>
      <c r="J2" s="6"/>
      <c r="K2" s="5"/>
      <c r="L2" s="5"/>
      <c r="M2" s="2"/>
      <c r="N2" s="2" t="s">
        <v>7</v>
      </c>
      <c r="O2" s="30" t="s">
        <v>41</v>
      </c>
      <c r="P2" s="31" t="s">
        <v>9</v>
      </c>
      <c r="Q2" s="31" t="s">
        <v>10</v>
      </c>
      <c r="R2" s="31" t="s">
        <v>11</v>
      </c>
      <c r="S2" s="31" t="s">
        <v>13</v>
      </c>
      <c r="T2">
        <f>O5</f>
        <v>10.064654049818584</v>
      </c>
      <c r="U2">
        <f>O5+(1/O3)*0.693</f>
        <v>35.7226543664731</v>
      </c>
      <c r="V2">
        <f>$O$5+1/$O$3</f>
        <v>47.08918553128254</v>
      </c>
    </row>
    <row r="3" spans="1:19" ht="12.75">
      <c r="A3" s="8">
        <v>1</v>
      </c>
      <c r="B3" s="8">
        <v>5</v>
      </c>
      <c r="C3">
        <f aca="true" t="shared" si="0" ref="C3:C34">IF(N&lt;&gt;"",(N-0.3)/(BR+0.4),"")</f>
        <v>0.048611111111111105</v>
      </c>
      <c r="D3">
        <f aca="true" t="shared" si="1" ref="D3:D50">IF(MR&lt;&gt;"",1-MR,"")</f>
        <v>0.9513888888888888</v>
      </c>
      <c r="E3">
        <f>IF(MR&lt;&gt;"",LN(MR_100),"")</f>
        <v>-0.049832373747875754</v>
      </c>
      <c r="F3">
        <f>COUNTA(N)</f>
        <v>14</v>
      </c>
      <c r="G3">
        <f>IF(MTTF&lt;&gt;"",POWER(MTTF,2),"")</f>
        <v>25</v>
      </c>
      <c r="H3">
        <f>IF(MR&lt;&gt;"",Yi^2,"")</f>
        <v>0.0024832654733479764</v>
      </c>
      <c r="I3">
        <f>IF(MR&lt;&gt;"",MTTF*Yi,"")</f>
        <v>-0.24916186873937876</v>
      </c>
      <c r="J3" s="5"/>
      <c r="K3" s="5"/>
      <c r="L3" s="5"/>
      <c r="M3" s="5"/>
      <c r="N3">
        <f>(I1-(B1)*(E1)/14)/(G1-(B1)^2/14)</f>
        <v>-0.0270091196292556</v>
      </c>
      <c r="O3">
        <f>ABS(N3)</f>
        <v>0.0270091196292556</v>
      </c>
      <c r="P3">
        <f>IF(MTTF&lt;&gt;"",EXPONDIST(MTTF,$O$3,FALSE),"")</f>
        <v>0.023597221566673553</v>
      </c>
      <c r="Q3">
        <f>IF(MTTF&lt;&gt;"",EXPONDIST(B3,$O$3,TRUE),"")</f>
        <v>0.12632392722961483</v>
      </c>
      <c r="S3">
        <f>IF(MTTF&lt;&gt;"",EXP(-$O$3*(B3-$O$5)),"")</f>
        <v>1.1465894577725846</v>
      </c>
    </row>
    <row r="4" spans="1:19" ht="12.75">
      <c r="A4" s="8">
        <v>2</v>
      </c>
      <c r="B4" s="8">
        <v>10</v>
      </c>
      <c r="C4">
        <f t="shared" si="0"/>
        <v>0.11805555555555555</v>
      </c>
      <c r="D4">
        <f t="shared" si="1"/>
        <v>0.8819444444444444</v>
      </c>
      <c r="E4">
        <f aca="true" t="shared" si="2" ref="E4:E50">IF(MR&lt;&gt;"",LN(MR_100),"")</f>
        <v>-0.12562621311740937</v>
      </c>
      <c r="G4">
        <f aca="true" t="shared" si="3" ref="G4:G50">IF(MTTF&lt;&gt;"",POWER(MTTF,2),"")</f>
        <v>100</v>
      </c>
      <c r="H4">
        <f aca="true" t="shared" si="4" ref="H4:H50">IF(MR&lt;&gt;"",Yi^2,"")</f>
        <v>0.01578194542222076</v>
      </c>
      <c r="I4">
        <f aca="true" t="shared" si="5" ref="I4:I50">IF(MR&lt;&gt;"",MTTF*Yi,"")</f>
        <v>-1.2562621311740938</v>
      </c>
      <c r="J4" s="5"/>
      <c r="K4" s="5"/>
      <c r="L4" s="5"/>
      <c r="M4" s="2" t="s">
        <v>8</v>
      </c>
      <c r="N4" s="1" t="s">
        <v>8</v>
      </c>
      <c r="O4" s="27" t="s">
        <v>12</v>
      </c>
      <c r="P4">
        <f aca="true" t="shared" si="6" ref="P4:P50">IF(MTTF&lt;&gt;"",EXPONDIST(MTTF,$O$3,FALSE),"")</f>
        <v>0.020616327866663987</v>
      </c>
      <c r="Q4">
        <f aca="true" t="shared" si="7" ref="Q4:Q50">IF(MTTF&lt;&gt;"",EXPONDIST(B4,$O$3,TRUE),"")</f>
        <v>0.23669011986851662</v>
      </c>
      <c r="S4">
        <f aca="true" t="shared" si="8" ref="S4:S51">IF(MTTF&lt;&gt;"",EXP(-$O$3*(B4-$O$5)),"")</f>
        <v>1.001747774546677</v>
      </c>
    </row>
    <row r="5" spans="1:19" ht="12.75">
      <c r="A5" s="8">
        <v>3</v>
      </c>
      <c r="B5" s="8">
        <v>15</v>
      </c>
      <c r="C5">
        <f t="shared" si="0"/>
        <v>0.1875</v>
      </c>
      <c r="D5">
        <f t="shared" si="1"/>
        <v>0.8125</v>
      </c>
      <c r="E5">
        <f t="shared" si="2"/>
        <v>-0.2076393647782445</v>
      </c>
      <c r="G5">
        <f t="shared" si="3"/>
        <v>225</v>
      </c>
      <c r="H5">
        <f t="shared" si="4"/>
        <v>0.04311410580551288</v>
      </c>
      <c r="I5">
        <f t="shared" si="5"/>
        <v>-3.1145904716736674</v>
      </c>
      <c r="J5" s="5"/>
      <c r="K5" s="5"/>
      <c r="L5" s="5"/>
      <c r="M5" s="5"/>
      <c r="N5">
        <f>(E1/14)-(N3)*(B1/14)</f>
        <v>0.27183744525862197</v>
      </c>
      <c r="O5">
        <f>N5/O3</f>
        <v>10.064654049818584</v>
      </c>
      <c r="P5">
        <f t="shared" si="6"/>
        <v>0.018011992365493647</v>
      </c>
      <c r="Q5">
        <f t="shared" si="7"/>
        <v>0.33311442161989213</v>
      </c>
      <c r="S5">
        <f t="shared" si="8"/>
        <v>0.875203061572414</v>
      </c>
    </row>
    <row r="6" spans="1:19" ht="12.75">
      <c r="A6" s="8">
        <v>4</v>
      </c>
      <c r="B6" s="8">
        <v>20</v>
      </c>
      <c r="C6">
        <f t="shared" si="0"/>
        <v>0.2569444444444445</v>
      </c>
      <c r="D6">
        <f t="shared" si="1"/>
        <v>0.7430555555555556</v>
      </c>
      <c r="E6">
        <f t="shared" si="2"/>
        <v>-0.29698446511409443</v>
      </c>
      <c r="G6">
        <f t="shared" si="3"/>
        <v>400</v>
      </c>
      <c r="H6">
        <f t="shared" si="4"/>
        <v>0.08819977251910477</v>
      </c>
      <c r="I6">
        <f t="shared" si="5"/>
        <v>-5.939689302281889</v>
      </c>
      <c r="J6" s="5"/>
      <c r="K6" s="5"/>
      <c r="L6" s="5"/>
      <c r="M6" s="5"/>
      <c r="P6">
        <f t="shared" si="6"/>
        <v>0.015736646752654647</v>
      </c>
      <c r="Q6">
        <f t="shared" si="7"/>
        <v>0.4173580268936605</v>
      </c>
      <c r="S6">
        <f t="shared" si="8"/>
        <v>0.7646439737112043</v>
      </c>
    </row>
    <row r="7" spans="1:19" ht="12" customHeight="1">
      <c r="A7" s="8">
        <v>5</v>
      </c>
      <c r="B7" s="8">
        <v>25</v>
      </c>
      <c r="C7">
        <f t="shared" si="0"/>
        <v>0.3263888888888889</v>
      </c>
      <c r="D7">
        <f t="shared" si="1"/>
        <v>0.6736111111111112</v>
      </c>
      <c r="E7">
        <f t="shared" si="2"/>
        <v>-0.3951023210726177</v>
      </c>
      <c r="G7">
        <f t="shared" si="3"/>
        <v>625</v>
      </c>
      <c r="H7">
        <f t="shared" si="4"/>
        <v>0.1561058441169699</v>
      </c>
      <c r="I7">
        <f t="shared" si="5"/>
        <v>-9.877558026815443</v>
      </c>
      <c r="J7" s="5"/>
      <c r="K7" s="5"/>
      <c r="L7" s="5"/>
      <c r="M7" s="5"/>
      <c r="P7">
        <f t="shared" si="6"/>
        <v>0.013748731733434145</v>
      </c>
      <c r="Q7">
        <f t="shared" si="7"/>
        <v>0.490959649105265</v>
      </c>
      <c r="S7">
        <f t="shared" si="8"/>
        <v>0.6680511440195466</v>
      </c>
    </row>
    <row r="8" spans="1:19" ht="12.75">
      <c r="A8" s="8">
        <v>6</v>
      </c>
      <c r="B8" s="8">
        <v>30</v>
      </c>
      <c r="C8">
        <f t="shared" si="0"/>
        <v>0.3958333333333333</v>
      </c>
      <c r="D8">
        <f t="shared" si="1"/>
        <v>0.6041666666666667</v>
      </c>
      <c r="E8">
        <f t="shared" si="2"/>
        <v>-0.5039051809214168</v>
      </c>
      <c r="G8">
        <f t="shared" si="3"/>
        <v>900</v>
      </c>
      <c r="H8">
        <f t="shared" si="4"/>
        <v>0.2539204313594458</v>
      </c>
      <c r="I8">
        <f t="shared" si="5"/>
        <v>-15.117155427642503</v>
      </c>
      <c r="J8" s="5"/>
      <c r="K8" s="5"/>
      <c r="L8" s="5"/>
      <c r="M8" s="5"/>
      <c r="P8">
        <f t="shared" si="6"/>
        <v>0.012011937946440315</v>
      </c>
      <c r="Q8">
        <f t="shared" si="7"/>
        <v>0.555263625348629</v>
      </c>
      <c r="S8">
        <f t="shared" si="8"/>
        <v>0.5836602999167604</v>
      </c>
    </row>
    <row r="9" spans="1:19" ht="12.75">
      <c r="A9" s="8">
        <v>7</v>
      </c>
      <c r="B9" s="8">
        <v>35</v>
      </c>
      <c r="C9">
        <f t="shared" si="0"/>
        <v>0.4652777777777778</v>
      </c>
      <c r="D9">
        <f t="shared" si="1"/>
        <v>0.5347222222222222</v>
      </c>
      <c r="E9">
        <f t="shared" si="2"/>
        <v>-0.6260078777223168</v>
      </c>
      <c r="G9">
        <f t="shared" si="3"/>
        <v>1225</v>
      </c>
      <c r="H9">
        <f t="shared" si="4"/>
        <v>0.3918858629703992</v>
      </c>
      <c r="I9">
        <f t="shared" si="5"/>
        <v>-21.91027572028109</v>
      </c>
      <c r="J9" s="5"/>
      <c r="K9" s="5"/>
      <c r="L9" s="5"/>
      <c r="M9" s="5"/>
      <c r="P9">
        <f t="shared" si="6"/>
        <v>0.01049454277140754</v>
      </c>
      <c r="Q9">
        <f t="shared" si="7"/>
        <v>0.6114444707764516</v>
      </c>
      <c r="S9">
        <f t="shared" si="8"/>
        <v>0.5099300386632605</v>
      </c>
    </row>
    <row r="10" spans="1:19" ht="12.75">
      <c r="A10" s="8">
        <v>8</v>
      </c>
      <c r="B10" s="8">
        <v>40</v>
      </c>
      <c r="C10">
        <f t="shared" si="0"/>
        <v>0.5347222222222222</v>
      </c>
      <c r="D10">
        <f t="shared" si="1"/>
        <v>0.4652777777777778</v>
      </c>
      <c r="E10">
        <f t="shared" si="2"/>
        <v>-0.7651206801850345</v>
      </c>
      <c r="G10">
        <f t="shared" si="3"/>
        <v>1600</v>
      </c>
      <c r="H10">
        <f t="shared" si="4"/>
        <v>0.5854096552468099</v>
      </c>
      <c r="I10">
        <f t="shared" si="5"/>
        <v>-30.60482720740138</v>
      </c>
      <c r="J10" s="5"/>
      <c r="K10" s="5"/>
      <c r="L10" s="5"/>
      <c r="M10" s="5"/>
      <c r="P10">
        <f t="shared" si="6"/>
        <v>0.009168830914044173</v>
      </c>
      <c r="Q10">
        <f t="shared" si="7"/>
        <v>0.6605283311747516</v>
      </c>
      <c r="S10">
        <f t="shared" si="8"/>
        <v>0.445513673566968</v>
      </c>
    </row>
    <row r="11" spans="1:19" ht="12.75">
      <c r="A11" s="8">
        <v>9</v>
      </c>
      <c r="B11" s="8">
        <v>50</v>
      </c>
      <c r="C11">
        <f t="shared" si="0"/>
        <v>0.6041666666666666</v>
      </c>
      <c r="D11">
        <f t="shared" si="1"/>
        <v>0.39583333333333337</v>
      </c>
      <c r="E11">
        <f t="shared" si="2"/>
        <v>-0.9267620317414503</v>
      </c>
      <c r="G11">
        <f t="shared" si="3"/>
        <v>2500</v>
      </c>
      <c r="H11">
        <f t="shared" si="4"/>
        <v>0.858887863477541</v>
      </c>
      <c r="I11">
        <f t="shared" si="5"/>
        <v>-46.338101587072515</v>
      </c>
      <c r="J11" s="5"/>
      <c r="K11" s="5"/>
      <c r="L11" s="5"/>
      <c r="M11" s="5"/>
      <c r="P11">
        <f t="shared" si="6"/>
        <v>0.006998659225944897</v>
      </c>
      <c r="Q11">
        <f t="shared" si="7"/>
        <v>0.7408779211609651</v>
      </c>
      <c r="S11">
        <f t="shared" si="8"/>
        <v>0.34006498876733915</v>
      </c>
    </row>
    <row r="12" spans="1:19" ht="12.75">
      <c r="A12" s="8">
        <v>10</v>
      </c>
      <c r="B12" s="8">
        <v>60</v>
      </c>
      <c r="C12">
        <f t="shared" si="0"/>
        <v>0.673611111111111</v>
      </c>
      <c r="D12">
        <f t="shared" si="1"/>
        <v>0.32638888888888895</v>
      </c>
      <c r="E12">
        <f t="shared" si="2"/>
        <v>-1.1196656978659418</v>
      </c>
      <c r="G12">
        <f t="shared" si="3"/>
        <v>3600</v>
      </c>
      <c r="H12">
        <f t="shared" si="4"/>
        <v>1.2536512749776265</v>
      </c>
      <c r="I12">
        <f t="shared" si="5"/>
        <v>-67.17994187195652</v>
      </c>
      <c r="J12" s="5"/>
      <c r="K12" s="5"/>
      <c r="L12" s="5"/>
      <c r="M12" s="5"/>
      <c r="P12">
        <f t="shared" si="6"/>
        <v>0.0053421457348371</v>
      </c>
      <c r="Q12">
        <f t="shared" si="7"/>
        <v>0.8022095570619554</v>
      </c>
      <c r="S12">
        <f t="shared" si="8"/>
        <v>0.25957496581291195</v>
      </c>
    </row>
    <row r="13" spans="1:19" ht="12.75">
      <c r="A13" s="8">
        <v>11</v>
      </c>
      <c r="B13" s="8">
        <v>70</v>
      </c>
      <c r="C13">
        <f t="shared" si="0"/>
        <v>0.7430555555555555</v>
      </c>
      <c r="D13">
        <f t="shared" si="1"/>
        <v>0.25694444444444453</v>
      </c>
      <c r="E13">
        <f t="shared" si="2"/>
        <v>-1.358895386931776</v>
      </c>
      <c r="G13">
        <f t="shared" si="3"/>
        <v>4900</v>
      </c>
      <c r="H13">
        <f t="shared" si="4"/>
        <v>1.846596672624461</v>
      </c>
      <c r="I13">
        <f t="shared" si="5"/>
        <v>-95.12267708522431</v>
      </c>
      <c r="J13" s="5"/>
      <c r="K13" s="5"/>
      <c r="L13" s="5"/>
      <c r="M13" s="5"/>
      <c r="P13">
        <f t="shared" si="6"/>
        <v>0.004077712620503421</v>
      </c>
      <c r="Q13">
        <f t="shared" si="7"/>
        <v>0.8490246007098082</v>
      </c>
      <c r="S13">
        <f t="shared" si="8"/>
        <v>0.1981361360397877</v>
      </c>
    </row>
    <row r="14" spans="1:19" ht="12.75">
      <c r="A14" s="8">
        <v>12</v>
      </c>
      <c r="B14" s="8">
        <v>80</v>
      </c>
      <c r="C14">
        <f t="shared" si="0"/>
        <v>0.8124999999999999</v>
      </c>
      <c r="D14">
        <f t="shared" si="1"/>
        <v>0.1875000000000001</v>
      </c>
      <c r="E14">
        <f t="shared" si="2"/>
        <v>-1.673976433571671</v>
      </c>
      <c r="G14">
        <f t="shared" si="3"/>
        <v>6400</v>
      </c>
      <c r="H14">
        <f t="shared" si="4"/>
        <v>2.8021971001533306</v>
      </c>
      <c r="I14">
        <f t="shared" si="5"/>
        <v>-133.91811468573368</v>
      </c>
      <c r="J14" s="5"/>
      <c r="K14" s="5"/>
      <c r="L14" s="5"/>
      <c r="M14" s="5"/>
      <c r="P14">
        <f t="shared" si="6"/>
        <v>0.0031125583315671033</v>
      </c>
      <c r="Q14">
        <f t="shared" si="7"/>
        <v>0.8847589860650009</v>
      </c>
      <c r="S14">
        <f t="shared" si="8"/>
        <v>0.1512392702502456</v>
      </c>
    </row>
    <row r="15" spans="1:19" ht="12.75">
      <c r="A15" s="8">
        <v>13</v>
      </c>
      <c r="B15" s="8">
        <v>90</v>
      </c>
      <c r="C15">
        <f t="shared" si="0"/>
        <v>0.8819444444444444</v>
      </c>
      <c r="D15">
        <f t="shared" si="1"/>
        <v>0.11805555555555558</v>
      </c>
      <c r="E15">
        <f t="shared" si="2"/>
        <v>-2.1365999555197845</v>
      </c>
      <c r="G15">
        <f t="shared" si="3"/>
        <v>8100</v>
      </c>
      <c r="H15">
        <f t="shared" si="4"/>
        <v>4.565059369927146</v>
      </c>
      <c r="I15">
        <f t="shared" si="5"/>
        <v>-192.2939959967806</v>
      </c>
      <c r="J15" s="5"/>
      <c r="K15" s="5"/>
      <c r="L15" s="5"/>
      <c r="M15" s="5"/>
      <c r="P15">
        <f t="shared" si="6"/>
        <v>0.0023758465269707357</v>
      </c>
      <c r="Q15">
        <f t="shared" si="7"/>
        <v>0.9120353954670452</v>
      </c>
      <c r="S15">
        <f t="shared" si="8"/>
        <v>0.115442429245888</v>
      </c>
    </row>
    <row r="16" spans="1:19" ht="12.75">
      <c r="A16" s="8">
        <v>14</v>
      </c>
      <c r="B16" s="8">
        <v>100</v>
      </c>
      <c r="C16">
        <f t="shared" si="0"/>
        <v>0.9513888888888888</v>
      </c>
      <c r="D16">
        <f t="shared" si="1"/>
        <v>0.04861111111111116</v>
      </c>
      <c r="E16">
        <f t="shared" si="2"/>
        <v>-3.0239031505206864</v>
      </c>
      <c r="G16">
        <f t="shared" si="3"/>
        <v>10000</v>
      </c>
      <c r="H16">
        <f t="shared" si="4"/>
        <v>9.143990263728933</v>
      </c>
      <c r="I16">
        <f t="shared" si="5"/>
        <v>-302.3903150520686</v>
      </c>
      <c r="J16" s="5"/>
      <c r="K16" s="5"/>
      <c r="L16" s="5"/>
      <c r="M16" s="5"/>
      <c r="P16">
        <f t="shared" si="6"/>
        <v>0.0018135071277128327</v>
      </c>
      <c r="Q16">
        <f t="shared" si="7"/>
        <v>0.932855748258137</v>
      </c>
      <c r="S16">
        <f t="shared" si="8"/>
        <v>0.08811834682976599</v>
      </c>
    </row>
    <row r="17" spans="1:19" ht="12.75">
      <c r="A17" s="8"/>
      <c r="B17" s="8"/>
      <c r="C17">
        <f t="shared" si="0"/>
      </c>
      <c r="D17">
        <f t="shared" si="1"/>
      </c>
      <c r="E17">
        <f t="shared" si="2"/>
      </c>
      <c r="G17">
        <f t="shared" si="3"/>
      </c>
      <c r="H17">
        <f t="shared" si="4"/>
      </c>
      <c r="I17">
        <f t="shared" si="5"/>
      </c>
      <c r="J17" s="5"/>
      <c r="K17" s="5"/>
      <c r="L17" s="5"/>
      <c r="M17" s="5"/>
      <c r="P17">
        <f t="shared" si="6"/>
      </c>
      <c r="Q17">
        <f t="shared" si="7"/>
      </c>
      <c r="S17">
        <f t="shared" si="8"/>
      </c>
    </row>
    <row r="18" spans="1:19" ht="12.75">
      <c r="A18" s="8"/>
      <c r="B18" s="8"/>
      <c r="C18">
        <f t="shared" si="0"/>
      </c>
      <c r="D18">
        <f t="shared" si="1"/>
      </c>
      <c r="E18">
        <f t="shared" si="2"/>
      </c>
      <c r="G18">
        <f t="shared" si="3"/>
      </c>
      <c r="H18">
        <f t="shared" si="4"/>
      </c>
      <c r="I18">
        <f t="shared" si="5"/>
      </c>
      <c r="J18" s="5"/>
      <c r="K18" s="5"/>
      <c r="L18" s="5"/>
      <c r="M18" s="5"/>
      <c r="P18">
        <f t="shared" si="6"/>
      </c>
      <c r="Q18">
        <f t="shared" si="7"/>
      </c>
      <c r="S18">
        <f t="shared" si="8"/>
      </c>
    </row>
    <row r="19" spans="1:19" ht="12.75">
      <c r="A19" s="8"/>
      <c r="B19" s="8"/>
      <c r="C19">
        <f t="shared" si="0"/>
      </c>
      <c r="D19">
        <f t="shared" si="1"/>
      </c>
      <c r="E19">
        <f t="shared" si="2"/>
      </c>
      <c r="G19">
        <f t="shared" si="3"/>
      </c>
      <c r="H19">
        <f t="shared" si="4"/>
      </c>
      <c r="I19">
        <f t="shared" si="5"/>
      </c>
      <c r="J19" s="5"/>
      <c r="K19" s="5"/>
      <c r="L19" s="5"/>
      <c r="M19" s="5"/>
      <c r="P19">
        <f t="shared" si="6"/>
      </c>
      <c r="Q19">
        <f t="shared" si="7"/>
      </c>
      <c r="S19">
        <f t="shared" si="8"/>
      </c>
    </row>
    <row r="20" spans="1:19" ht="12.75">
      <c r="A20" s="8"/>
      <c r="B20" s="8"/>
      <c r="C20">
        <f t="shared" si="0"/>
      </c>
      <c r="D20">
        <f t="shared" si="1"/>
      </c>
      <c r="E20">
        <f t="shared" si="2"/>
      </c>
      <c r="G20">
        <f t="shared" si="3"/>
      </c>
      <c r="H20">
        <f t="shared" si="4"/>
      </c>
      <c r="I20">
        <f t="shared" si="5"/>
      </c>
      <c r="J20" s="5"/>
      <c r="K20" s="5"/>
      <c r="L20" s="5"/>
      <c r="M20" s="5"/>
      <c r="P20">
        <f t="shared" si="6"/>
      </c>
      <c r="Q20">
        <f t="shared" si="7"/>
      </c>
      <c r="S20">
        <f t="shared" si="8"/>
      </c>
    </row>
    <row r="21" spans="1:19" ht="12.75">
      <c r="A21" s="8"/>
      <c r="B21" s="8"/>
      <c r="C21">
        <f t="shared" si="0"/>
      </c>
      <c r="D21">
        <f t="shared" si="1"/>
      </c>
      <c r="E21">
        <f t="shared" si="2"/>
      </c>
      <c r="G21">
        <f t="shared" si="3"/>
      </c>
      <c r="H21">
        <f t="shared" si="4"/>
      </c>
      <c r="I21">
        <f t="shared" si="5"/>
      </c>
      <c r="J21" s="5"/>
      <c r="K21" s="5"/>
      <c r="L21" s="5"/>
      <c r="M21" s="5"/>
      <c r="P21">
        <f t="shared" si="6"/>
      </c>
      <c r="Q21">
        <f t="shared" si="7"/>
      </c>
      <c r="S21">
        <f t="shared" si="8"/>
      </c>
    </row>
    <row r="22" spans="1:19" ht="12.75">
      <c r="A22" s="8"/>
      <c r="B22" s="8"/>
      <c r="C22">
        <f t="shared" si="0"/>
      </c>
      <c r="D22">
        <f t="shared" si="1"/>
      </c>
      <c r="E22">
        <f t="shared" si="2"/>
      </c>
      <c r="G22">
        <f t="shared" si="3"/>
      </c>
      <c r="H22">
        <f t="shared" si="4"/>
      </c>
      <c r="I22">
        <f t="shared" si="5"/>
      </c>
      <c r="J22" s="5"/>
      <c r="K22" s="5"/>
      <c r="L22" s="5"/>
      <c r="M22" s="5"/>
      <c r="P22">
        <f t="shared" si="6"/>
      </c>
      <c r="Q22">
        <f t="shared" si="7"/>
      </c>
      <c r="S22">
        <f t="shared" si="8"/>
      </c>
    </row>
    <row r="23" spans="1:19" ht="12.75">
      <c r="A23" s="8"/>
      <c r="B23" s="8"/>
      <c r="C23">
        <f t="shared" si="0"/>
      </c>
      <c r="D23">
        <f t="shared" si="1"/>
      </c>
      <c r="E23">
        <f t="shared" si="2"/>
      </c>
      <c r="G23">
        <f t="shared" si="3"/>
      </c>
      <c r="H23">
        <f t="shared" si="4"/>
      </c>
      <c r="I23">
        <f t="shared" si="5"/>
      </c>
      <c r="J23" s="5"/>
      <c r="K23" s="5"/>
      <c r="L23" s="5"/>
      <c r="M23" s="5"/>
      <c r="P23">
        <f t="shared" si="6"/>
      </c>
      <c r="Q23">
        <f t="shared" si="7"/>
      </c>
      <c r="S23">
        <f t="shared" si="8"/>
      </c>
    </row>
    <row r="24" spans="1:19" ht="12.75">
      <c r="A24" s="8"/>
      <c r="B24" s="8"/>
      <c r="C24">
        <f t="shared" si="0"/>
      </c>
      <c r="D24">
        <f t="shared" si="1"/>
      </c>
      <c r="E24">
        <f t="shared" si="2"/>
      </c>
      <c r="G24">
        <f t="shared" si="3"/>
      </c>
      <c r="H24">
        <f t="shared" si="4"/>
      </c>
      <c r="I24">
        <f t="shared" si="5"/>
      </c>
      <c r="J24" s="5"/>
      <c r="K24" s="5"/>
      <c r="L24" s="5"/>
      <c r="M24" s="5"/>
      <c r="P24">
        <f t="shared" si="6"/>
      </c>
      <c r="Q24">
        <f t="shared" si="7"/>
      </c>
      <c r="S24">
        <f t="shared" si="8"/>
      </c>
    </row>
    <row r="25" spans="1:19" ht="12.75">
      <c r="A25" s="8"/>
      <c r="B25" s="8"/>
      <c r="C25">
        <f t="shared" si="0"/>
      </c>
      <c r="D25">
        <f t="shared" si="1"/>
      </c>
      <c r="E25">
        <f t="shared" si="2"/>
      </c>
      <c r="G25">
        <f t="shared" si="3"/>
      </c>
      <c r="H25">
        <f t="shared" si="4"/>
      </c>
      <c r="I25">
        <f t="shared" si="5"/>
      </c>
      <c r="J25" s="5"/>
      <c r="K25" s="5"/>
      <c r="L25" s="5"/>
      <c r="M25" s="5"/>
      <c r="P25">
        <f t="shared" si="6"/>
      </c>
      <c r="Q25">
        <f t="shared" si="7"/>
      </c>
      <c r="S25">
        <f t="shared" si="8"/>
      </c>
    </row>
    <row r="26" spans="1:19" ht="12.75">
      <c r="A26" s="8"/>
      <c r="B26" s="8"/>
      <c r="C26">
        <f t="shared" si="0"/>
      </c>
      <c r="D26">
        <f t="shared" si="1"/>
      </c>
      <c r="E26">
        <f t="shared" si="2"/>
      </c>
      <c r="G26">
        <f t="shared" si="3"/>
      </c>
      <c r="H26">
        <f t="shared" si="4"/>
      </c>
      <c r="I26">
        <f t="shared" si="5"/>
      </c>
      <c r="J26" s="5"/>
      <c r="K26" s="5"/>
      <c r="L26" s="5"/>
      <c r="M26" s="5"/>
      <c r="P26">
        <f t="shared" si="6"/>
      </c>
      <c r="Q26">
        <f t="shared" si="7"/>
      </c>
      <c r="S26">
        <f t="shared" si="8"/>
      </c>
    </row>
    <row r="27" spans="1:19" ht="12.75">
      <c r="A27" s="8"/>
      <c r="B27" s="8"/>
      <c r="C27">
        <f t="shared" si="0"/>
      </c>
      <c r="D27">
        <f t="shared" si="1"/>
      </c>
      <c r="E27">
        <f t="shared" si="2"/>
      </c>
      <c r="G27">
        <f t="shared" si="3"/>
      </c>
      <c r="H27">
        <f t="shared" si="4"/>
      </c>
      <c r="I27">
        <f t="shared" si="5"/>
      </c>
      <c r="J27" s="5"/>
      <c r="K27" s="5"/>
      <c r="L27" s="5"/>
      <c r="M27" s="5"/>
      <c r="P27">
        <f t="shared" si="6"/>
      </c>
      <c r="Q27">
        <f t="shared" si="7"/>
      </c>
      <c r="S27">
        <f t="shared" si="8"/>
      </c>
    </row>
    <row r="28" spans="1:19" ht="12.75">
      <c r="A28" s="8"/>
      <c r="B28" s="8"/>
      <c r="C28">
        <f t="shared" si="0"/>
      </c>
      <c r="D28">
        <f t="shared" si="1"/>
      </c>
      <c r="E28">
        <f t="shared" si="2"/>
      </c>
      <c r="G28">
        <f t="shared" si="3"/>
      </c>
      <c r="H28">
        <f t="shared" si="4"/>
      </c>
      <c r="I28">
        <f t="shared" si="5"/>
      </c>
      <c r="J28" s="5"/>
      <c r="K28" s="5"/>
      <c r="L28" s="5"/>
      <c r="M28" s="5"/>
      <c r="P28">
        <f t="shared" si="6"/>
      </c>
      <c r="Q28">
        <f t="shared" si="7"/>
      </c>
      <c r="S28">
        <f t="shared" si="8"/>
      </c>
    </row>
    <row r="29" spans="1:19" ht="12.75">
      <c r="A29" s="8"/>
      <c r="B29" s="8"/>
      <c r="C29">
        <f t="shared" si="0"/>
      </c>
      <c r="D29">
        <f t="shared" si="1"/>
      </c>
      <c r="E29">
        <f t="shared" si="2"/>
      </c>
      <c r="G29">
        <f t="shared" si="3"/>
      </c>
      <c r="H29">
        <f t="shared" si="4"/>
      </c>
      <c r="I29">
        <f t="shared" si="5"/>
      </c>
      <c r="J29" s="5"/>
      <c r="K29" s="5"/>
      <c r="L29" s="5"/>
      <c r="M29" s="5"/>
      <c r="P29">
        <f t="shared" si="6"/>
      </c>
      <c r="Q29">
        <f t="shared" si="7"/>
      </c>
      <c r="S29">
        <f t="shared" si="8"/>
      </c>
    </row>
    <row r="30" spans="1:19" ht="12.75">
      <c r="A30" s="8"/>
      <c r="B30" s="8"/>
      <c r="C30">
        <f t="shared" si="0"/>
      </c>
      <c r="D30">
        <f t="shared" si="1"/>
      </c>
      <c r="E30">
        <f t="shared" si="2"/>
      </c>
      <c r="G30">
        <f t="shared" si="3"/>
      </c>
      <c r="H30">
        <f t="shared" si="4"/>
      </c>
      <c r="I30">
        <f t="shared" si="5"/>
      </c>
      <c r="J30" s="5"/>
      <c r="K30" s="5"/>
      <c r="L30" s="5"/>
      <c r="M30" s="5"/>
      <c r="P30">
        <f t="shared" si="6"/>
      </c>
      <c r="Q30">
        <f t="shared" si="7"/>
      </c>
      <c r="S30">
        <f t="shared" si="8"/>
      </c>
    </row>
    <row r="31" spans="1:19" ht="12.75">
      <c r="A31" s="8"/>
      <c r="B31" s="8"/>
      <c r="C31">
        <f t="shared" si="0"/>
      </c>
      <c r="D31">
        <f t="shared" si="1"/>
      </c>
      <c r="E31">
        <f t="shared" si="2"/>
      </c>
      <c r="G31">
        <f t="shared" si="3"/>
      </c>
      <c r="H31">
        <f t="shared" si="4"/>
      </c>
      <c r="I31">
        <f t="shared" si="5"/>
      </c>
      <c r="P31">
        <f t="shared" si="6"/>
      </c>
      <c r="Q31">
        <f t="shared" si="7"/>
      </c>
      <c r="S31">
        <f t="shared" si="8"/>
      </c>
    </row>
    <row r="32" spans="1:19" ht="12.75">
      <c r="A32" s="8"/>
      <c r="B32" s="8"/>
      <c r="C32">
        <f t="shared" si="0"/>
      </c>
      <c r="D32">
        <f t="shared" si="1"/>
      </c>
      <c r="E32">
        <f t="shared" si="2"/>
      </c>
      <c r="G32">
        <f t="shared" si="3"/>
      </c>
      <c r="H32">
        <f t="shared" si="4"/>
      </c>
      <c r="I32">
        <f t="shared" si="5"/>
      </c>
      <c r="P32">
        <f t="shared" si="6"/>
      </c>
      <c r="Q32">
        <f t="shared" si="7"/>
      </c>
      <c r="S32">
        <f t="shared" si="8"/>
      </c>
    </row>
    <row r="33" spans="1:19" ht="12.75">
      <c r="A33" s="8"/>
      <c r="B33" s="8"/>
      <c r="C33">
        <f t="shared" si="0"/>
      </c>
      <c r="D33">
        <f t="shared" si="1"/>
      </c>
      <c r="E33">
        <f t="shared" si="2"/>
      </c>
      <c r="G33">
        <f t="shared" si="3"/>
      </c>
      <c r="H33">
        <f t="shared" si="4"/>
      </c>
      <c r="I33">
        <f t="shared" si="5"/>
      </c>
      <c r="P33">
        <f t="shared" si="6"/>
      </c>
      <c r="Q33">
        <f t="shared" si="7"/>
      </c>
      <c r="S33">
        <f t="shared" si="8"/>
      </c>
    </row>
    <row r="34" spans="1:19" ht="12.75">
      <c r="A34" s="8"/>
      <c r="B34" s="8"/>
      <c r="C34">
        <f t="shared" si="0"/>
      </c>
      <c r="D34">
        <f t="shared" si="1"/>
      </c>
      <c r="E34">
        <f t="shared" si="2"/>
      </c>
      <c r="G34">
        <f t="shared" si="3"/>
      </c>
      <c r="H34">
        <f t="shared" si="4"/>
      </c>
      <c r="I34">
        <f t="shared" si="5"/>
      </c>
      <c r="P34">
        <f t="shared" si="6"/>
      </c>
      <c r="Q34">
        <f t="shared" si="7"/>
      </c>
      <c r="S34">
        <f t="shared" si="8"/>
      </c>
    </row>
    <row r="35" spans="1:19" ht="12.75">
      <c r="A35" s="8"/>
      <c r="B35" s="8"/>
      <c r="C35">
        <f aca="true" t="shared" si="9" ref="C35:C51">IF(N&lt;&gt;"",(N-0.3)/(BR+0.4),"")</f>
      </c>
      <c r="D35">
        <f t="shared" si="1"/>
      </c>
      <c r="E35">
        <f t="shared" si="2"/>
      </c>
      <c r="G35">
        <f t="shared" si="3"/>
      </c>
      <c r="H35">
        <f t="shared" si="4"/>
      </c>
      <c r="I35">
        <f t="shared" si="5"/>
      </c>
      <c r="P35">
        <f t="shared" si="6"/>
      </c>
      <c r="Q35">
        <f t="shared" si="7"/>
      </c>
      <c r="S35">
        <f t="shared" si="8"/>
      </c>
    </row>
    <row r="36" spans="1:19" ht="12.75">
      <c r="A36" s="8"/>
      <c r="B36" s="8"/>
      <c r="C36">
        <f t="shared" si="9"/>
      </c>
      <c r="D36">
        <f t="shared" si="1"/>
      </c>
      <c r="E36">
        <f t="shared" si="2"/>
      </c>
      <c r="G36">
        <f t="shared" si="3"/>
      </c>
      <c r="H36">
        <f t="shared" si="4"/>
      </c>
      <c r="I36">
        <f t="shared" si="5"/>
      </c>
      <c r="P36">
        <f t="shared" si="6"/>
      </c>
      <c r="Q36">
        <f t="shared" si="7"/>
      </c>
      <c r="S36">
        <f t="shared" si="8"/>
      </c>
    </row>
    <row r="37" spans="1:19" ht="12.75">
      <c r="A37" s="8"/>
      <c r="B37" s="8"/>
      <c r="C37">
        <f t="shared" si="9"/>
      </c>
      <c r="D37">
        <f t="shared" si="1"/>
      </c>
      <c r="E37">
        <f t="shared" si="2"/>
      </c>
      <c r="G37">
        <f t="shared" si="3"/>
      </c>
      <c r="H37">
        <f t="shared" si="4"/>
      </c>
      <c r="I37">
        <f t="shared" si="5"/>
      </c>
      <c r="P37">
        <f t="shared" si="6"/>
      </c>
      <c r="Q37">
        <f t="shared" si="7"/>
      </c>
      <c r="S37">
        <f t="shared" si="8"/>
      </c>
    </row>
    <row r="38" spans="1:19" ht="12.75">
      <c r="A38" s="8"/>
      <c r="B38" s="8"/>
      <c r="C38">
        <f t="shared" si="9"/>
      </c>
      <c r="D38">
        <f t="shared" si="1"/>
      </c>
      <c r="E38">
        <f t="shared" si="2"/>
      </c>
      <c r="G38">
        <f t="shared" si="3"/>
      </c>
      <c r="H38">
        <f t="shared" si="4"/>
      </c>
      <c r="I38">
        <f t="shared" si="5"/>
      </c>
      <c r="P38">
        <f t="shared" si="6"/>
      </c>
      <c r="Q38">
        <f t="shared" si="7"/>
      </c>
      <c r="S38">
        <f t="shared" si="8"/>
      </c>
    </row>
    <row r="39" spans="1:19" ht="12.75">
      <c r="A39" s="8"/>
      <c r="B39" s="8"/>
      <c r="C39">
        <f t="shared" si="9"/>
      </c>
      <c r="D39">
        <f t="shared" si="1"/>
      </c>
      <c r="E39">
        <f t="shared" si="2"/>
      </c>
      <c r="G39">
        <f t="shared" si="3"/>
      </c>
      <c r="H39">
        <f t="shared" si="4"/>
      </c>
      <c r="I39">
        <f t="shared" si="5"/>
      </c>
      <c r="P39">
        <f t="shared" si="6"/>
      </c>
      <c r="Q39">
        <f t="shared" si="7"/>
      </c>
      <c r="S39">
        <f t="shared" si="8"/>
      </c>
    </row>
    <row r="40" spans="1:19" ht="12.75">
      <c r="A40" s="8"/>
      <c r="B40" s="8"/>
      <c r="C40">
        <f t="shared" si="9"/>
      </c>
      <c r="D40">
        <f t="shared" si="1"/>
      </c>
      <c r="E40">
        <f t="shared" si="2"/>
      </c>
      <c r="G40">
        <f t="shared" si="3"/>
      </c>
      <c r="H40">
        <f t="shared" si="4"/>
      </c>
      <c r="I40">
        <f t="shared" si="5"/>
      </c>
      <c r="P40">
        <f t="shared" si="6"/>
      </c>
      <c r="Q40">
        <f t="shared" si="7"/>
      </c>
      <c r="S40">
        <f t="shared" si="8"/>
      </c>
    </row>
    <row r="41" spans="1:19" ht="12.75">
      <c r="A41" s="8"/>
      <c r="B41" s="8"/>
      <c r="C41">
        <f t="shared" si="9"/>
      </c>
      <c r="D41">
        <f t="shared" si="1"/>
      </c>
      <c r="E41">
        <f t="shared" si="2"/>
      </c>
      <c r="G41">
        <f t="shared" si="3"/>
      </c>
      <c r="H41">
        <f t="shared" si="4"/>
      </c>
      <c r="I41">
        <f t="shared" si="5"/>
      </c>
      <c r="P41">
        <f t="shared" si="6"/>
      </c>
      <c r="Q41">
        <f t="shared" si="7"/>
      </c>
      <c r="S41">
        <f t="shared" si="8"/>
      </c>
    </row>
    <row r="42" spans="1:19" ht="12.75">
      <c r="A42" s="8"/>
      <c r="B42" s="8"/>
      <c r="C42">
        <f t="shared" si="9"/>
      </c>
      <c r="D42">
        <f t="shared" si="1"/>
      </c>
      <c r="E42">
        <f t="shared" si="2"/>
      </c>
      <c r="G42">
        <f t="shared" si="3"/>
      </c>
      <c r="H42">
        <f t="shared" si="4"/>
      </c>
      <c r="I42">
        <f t="shared" si="5"/>
      </c>
      <c r="P42">
        <f t="shared" si="6"/>
      </c>
      <c r="Q42">
        <f t="shared" si="7"/>
      </c>
      <c r="S42">
        <f t="shared" si="8"/>
      </c>
    </row>
    <row r="43" spans="1:19" ht="12.75">
      <c r="A43" s="8"/>
      <c r="B43" s="8"/>
      <c r="C43">
        <f t="shared" si="9"/>
      </c>
      <c r="D43">
        <f t="shared" si="1"/>
      </c>
      <c r="E43">
        <f t="shared" si="2"/>
      </c>
      <c r="G43">
        <f t="shared" si="3"/>
      </c>
      <c r="H43">
        <f t="shared" si="4"/>
      </c>
      <c r="I43">
        <f t="shared" si="5"/>
      </c>
      <c r="P43">
        <f t="shared" si="6"/>
      </c>
      <c r="Q43">
        <f t="shared" si="7"/>
      </c>
      <c r="S43">
        <f t="shared" si="8"/>
      </c>
    </row>
    <row r="44" spans="1:19" ht="12.75">
      <c r="A44" s="8"/>
      <c r="B44" s="8"/>
      <c r="C44">
        <f t="shared" si="9"/>
      </c>
      <c r="D44">
        <f t="shared" si="1"/>
      </c>
      <c r="E44">
        <f t="shared" si="2"/>
      </c>
      <c r="G44">
        <f t="shared" si="3"/>
      </c>
      <c r="H44">
        <f t="shared" si="4"/>
      </c>
      <c r="I44">
        <f t="shared" si="5"/>
      </c>
      <c r="P44">
        <f t="shared" si="6"/>
      </c>
      <c r="Q44">
        <f t="shared" si="7"/>
      </c>
      <c r="S44">
        <f t="shared" si="8"/>
      </c>
    </row>
    <row r="45" spans="1:19" ht="12.75">
      <c r="A45" s="8"/>
      <c r="B45" s="8"/>
      <c r="C45">
        <f t="shared" si="9"/>
      </c>
      <c r="D45">
        <f t="shared" si="1"/>
      </c>
      <c r="E45">
        <f t="shared" si="2"/>
      </c>
      <c r="G45">
        <f t="shared" si="3"/>
      </c>
      <c r="H45">
        <f t="shared" si="4"/>
      </c>
      <c r="I45">
        <f t="shared" si="5"/>
      </c>
      <c r="P45">
        <f t="shared" si="6"/>
      </c>
      <c r="Q45">
        <f t="shared" si="7"/>
      </c>
      <c r="S45">
        <f t="shared" si="8"/>
      </c>
    </row>
    <row r="46" spans="1:19" ht="12.75">
      <c r="A46" s="8"/>
      <c r="B46" s="8"/>
      <c r="C46">
        <f t="shared" si="9"/>
      </c>
      <c r="D46">
        <f t="shared" si="1"/>
      </c>
      <c r="E46">
        <f t="shared" si="2"/>
      </c>
      <c r="G46">
        <f t="shared" si="3"/>
      </c>
      <c r="H46">
        <f t="shared" si="4"/>
      </c>
      <c r="I46">
        <f t="shared" si="5"/>
      </c>
      <c r="P46">
        <f t="shared" si="6"/>
      </c>
      <c r="Q46">
        <f t="shared" si="7"/>
      </c>
      <c r="S46">
        <f t="shared" si="8"/>
      </c>
    </row>
    <row r="47" spans="1:19" ht="12.75">
      <c r="A47" s="8"/>
      <c r="B47" s="8"/>
      <c r="C47">
        <f t="shared" si="9"/>
      </c>
      <c r="D47">
        <f t="shared" si="1"/>
      </c>
      <c r="E47">
        <f t="shared" si="2"/>
      </c>
      <c r="G47">
        <f t="shared" si="3"/>
      </c>
      <c r="H47">
        <f t="shared" si="4"/>
      </c>
      <c r="I47">
        <f t="shared" si="5"/>
      </c>
      <c r="P47">
        <f t="shared" si="6"/>
      </c>
      <c r="Q47">
        <f t="shared" si="7"/>
      </c>
      <c r="S47">
        <f t="shared" si="8"/>
      </c>
    </row>
    <row r="48" spans="1:19" ht="12.75">
      <c r="A48" s="8"/>
      <c r="B48" s="8"/>
      <c r="C48">
        <f t="shared" si="9"/>
      </c>
      <c r="D48">
        <f t="shared" si="1"/>
      </c>
      <c r="E48">
        <f t="shared" si="2"/>
      </c>
      <c r="G48">
        <f t="shared" si="3"/>
      </c>
      <c r="H48">
        <f t="shared" si="4"/>
      </c>
      <c r="I48">
        <f t="shared" si="5"/>
      </c>
      <c r="P48">
        <f t="shared" si="6"/>
      </c>
      <c r="Q48">
        <f t="shared" si="7"/>
      </c>
      <c r="S48">
        <f t="shared" si="8"/>
      </c>
    </row>
    <row r="49" spans="1:19" ht="12.75">
      <c r="A49" s="8"/>
      <c r="B49" s="8"/>
      <c r="C49">
        <f t="shared" si="9"/>
      </c>
      <c r="D49">
        <f t="shared" si="1"/>
      </c>
      <c r="E49">
        <f t="shared" si="2"/>
      </c>
      <c r="G49">
        <f t="shared" si="3"/>
      </c>
      <c r="H49">
        <f t="shared" si="4"/>
      </c>
      <c r="I49">
        <f t="shared" si="5"/>
      </c>
      <c r="P49">
        <f t="shared" si="6"/>
      </c>
      <c r="Q49">
        <f t="shared" si="7"/>
      </c>
      <c r="S49">
        <f t="shared" si="8"/>
      </c>
    </row>
    <row r="50" spans="1:19" ht="12.75">
      <c r="A50" s="8"/>
      <c r="B50" s="8"/>
      <c r="C50">
        <f t="shared" si="9"/>
      </c>
      <c r="D50">
        <f t="shared" si="1"/>
      </c>
      <c r="E50">
        <f t="shared" si="2"/>
      </c>
      <c r="G50">
        <f t="shared" si="3"/>
      </c>
      <c r="H50">
        <f t="shared" si="4"/>
      </c>
      <c r="I50">
        <f t="shared" si="5"/>
      </c>
      <c r="P50">
        <f t="shared" si="6"/>
      </c>
      <c r="Q50">
        <f t="shared" si="7"/>
      </c>
      <c r="S50">
        <f t="shared" si="8"/>
      </c>
    </row>
    <row r="51" spans="3:19" ht="12.75">
      <c r="C51">
        <f t="shared" si="9"/>
      </c>
      <c r="R51">
        <f>IF(MTTF&lt;&gt;"",EXP(-$O$3*(B51-$O$5)),"")</f>
      </c>
      <c r="S51">
        <f t="shared" si="8"/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50"/>
  <sheetViews>
    <sheetView tabSelected="1" workbookViewId="0" topLeftCell="A1">
      <selection activeCell="R4" sqref="R4"/>
    </sheetView>
  </sheetViews>
  <sheetFormatPr defaultColWidth="9.140625" defaultRowHeight="12.75"/>
  <cols>
    <col min="2" max="2" width="10.421875" style="0" customWidth="1"/>
    <col min="3" max="3" width="0.9921875" style="0" customWidth="1"/>
    <col min="4" max="8" width="9.140625" style="0" hidden="1" customWidth="1"/>
    <col min="11" max="11" width="23.140625" style="0" customWidth="1"/>
    <col min="12" max="12" width="6.8515625" style="0" customWidth="1"/>
    <col min="13" max="13" width="6.421875" style="0" customWidth="1"/>
    <col min="14" max="15" width="9.140625" style="0" hidden="1" customWidth="1"/>
    <col min="16" max="16" width="7.7109375" style="0" customWidth="1"/>
    <col min="17" max="17" width="9.00390625" style="0" customWidth="1"/>
    <col min="18" max="18" width="6.57421875" style="0" customWidth="1"/>
    <col min="20" max="20" width="8.00390625" style="0" customWidth="1"/>
    <col min="21" max="21" width="7.421875" style="0" customWidth="1"/>
    <col min="24" max="24" width="13.421875" style="0" customWidth="1"/>
  </cols>
  <sheetData>
    <row r="1" spans="1:8" ht="18" customHeight="1">
      <c r="A1">
        <f>COUNTA(A3:A50)</f>
        <v>6</v>
      </c>
      <c r="D1">
        <f>SUM(D3:D50)</f>
        <v>23.906820509879676</v>
      </c>
      <c r="E1">
        <f>SUM(E3:E50)</f>
        <v>-3.003462381400963</v>
      </c>
      <c r="F1">
        <f>SUM(F3:F50)</f>
        <v>97.99092361414652</v>
      </c>
      <c r="G1">
        <f>SUM(G3:G50)</f>
        <v>7.12193767303345</v>
      </c>
      <c r="H1">
        <f>SUM(H3:H50)</f>
        <v>-8.064575871339315</v>
      </c>
    </row>
    <row r="2" spans="1:21" ht="42.75" customHeight="1">
      <c r="A2" s="29" t="s">
        <v>35</v>
      </c>
      <c r="B2" s="29" t="s">
        <v>36</v>
      </c>
      <c r="C2" s="26" t="s">
        <v>19</v>
      </c>
      <c r="D2" s="7" t="s">
        <v>15</v>
      </c>
      <c r="E2" s="7" t="s">
        <v>16</v>
      </c>
      <c r="F2" s="7" t="s">
        <v>17</v>
      </c>
      <c r="G2" s="7" t="s">
        <v>5</v>
      </c>
      <c r="H2" s="7" t="s">
        <v>18</v>
      </c>
      <c r="I2" s="28" t="s">
        <v>42</v>
      </c>
      <c r="J2" s="28" t="s">
        <v>43</v>
      </c>
      <c r="L2" s="30" t="s">
        <v>7</v>
      </c>
      <c r="M2" s="30" t="s">
        <v>37</v>
      </c>
      <c r="N2" s="32" t="s">
        <v>8</v>
      </c>
      <c r="O2" s="31" t="s">
        <v>20</v>
      </c>
      <c r="P2" s="31" t="s">
        <v>14</v>
      </c>
      <c r="Q2" s="31" t="s">
        <v>38</v>
      </c>
      <c r="R2" s="31" t="s">
        <v>39</v>
      </c>
      <c r="S2" s="31" t="s">
        <v>13</v>
      </c>
      <c r="T2" s="31" t="s">
        <v>9</v>
      </c>
      <c r="U2" s="31" t="s">
        <v>10</v>
      </c>
    </row>
    <row r="3" spans="1:21" ht="12.75">
      <c r="A3" s="25">
        <v>1</v>
      </c>
      <c r="B3" s="25">
        <v>16</v>
      </c>
      <c r="C3">
        <f>IF(mtbf&lt;&gt;"",(A3-0.3)/($A$1+0.4),"")</f>
        <v>0.10937499999999999</v>
      </c>
      <c r="D3">
        <f>IF(mtbf&lt;&gt;"",LN(mtbf),"")</f>
        <v>2.772588722239781</v>
      </c>
      <c r="E3">
        <f>IF(mtbf&lt;&gt;"",LN(-LN(1-C3)),"")</f>
        <v>-2.155616006111494</v>
      </c>
      <c r="F3">
        <f>IF(mtbf&lt;&gt;"",D3^2,"")</f>
        <v>7.687248222691222</v>
      </c>
      <c r="G3">
        <f>IF(mtbf&lt;&gt;"",E3^2,"")</f>
        <v>4.64668036580407</v>
      </c>
      <c r="H3">
        <f>IF(mtbf&lt;&gt;"",E3*D3,"")</f>
        <v>-5.976636628024288</v>
      </c>
      <c r="I3">
        <f>IF(A3&lt;&gt;"",1-BETAINV(0.95,$A$1-A3+1,A3),"")</f>
        <v>0.008512437343597412</v>
      </c>
      <c r="J3">
        <f>IF(A3&lt;&gt;"",1-BETAINV(0.05,$A$1-A3+1,A3),"")</f>
        <v>0.3930377960205078</v>
      </c>
      <c r="L3">
        <f>(H1-(D1*E1)/A1)/(F1-(D1)^2/A1)</f>
        <v>1.426967110604187</v>
      </c>
      <c r="M3">
        <f>EXP(N4)</f>
        <v>76.34541545544344</v>
      </c>
      <c r="N3">
        <f>E1/A1-L3*(D1/A1)</f>
        <v>-6.18628482801948</v>
      </c>
      <c r="O3">
        <f>1/L3+1</f>
        <v>1.7007869996222924</v>
      </c>
      <c r="P3">
        <f>M3*O4</f>
        <v>69.38180509097639</v>
      </c>
      <c r="Q3">
        <f>M3*(LN(2))^1/L3</f>
        <v>37.084673555799206</v>
      </c>
      <c r="R3">
        <f>M3*(1-1/L3)^1/L3+B3</f>
        <v>32.00845643445402</v>
      </c>
      <c r="S3">
        <f>IF(B3&lt;&gt;"",1-C3,"")</f>
        <v>0.890625</v>
      </c>
      <c r="T3">
        <f>IF(B3&lt;&gt;"",WEIBULL(B3,$L$3,$M$3,FALSE),"")</f>
        <v>0.00861311363712028</v>
      </c>
      <c r="U3">
        <f>IF(B3&lt;&gt;"",WEIBULL(B3,$L$3,$M$3,TRUE),"")</f>
        <v>0.10195944793297074</v>
      </c>
    </row>
    <row r="4" spans="1:21" ht="12.75">
      <c r="A4" s="8">
        <v>2</v>
      </c>
      <c r="B4" s="8">
        <v>34</v>
      </c>
      <c r="C4">
        <f aca="true" t="shared" si="0" ref="C4:C50">IF(mtbf&lt;&gt;"",(A4-0.3)/($A$1+0.4),"")</f>
        <v>0.265625</v>
      </c>
      <c r="D4">
        <f aca="true" t="shared" si="1" ref="D4:D50">IF(mtbf&lt;&gt;"",LN(mtbf),"")</f>
        <v>3.5263605246161616</v>
      </c>
      <c r="E4">
        <f aca="true" t="shared" si="2" ref="E4:E50">IF(mtbf&lt;&gt;"",LN(-LN(1-C4)),"")</f>
        <v>-1.1752704151427698</v>
      </c>
      <c r="F4">
        <f aca="true" t="shared" si="3" ref="F4:F50">IF(mtbf&lt;&gt;"",D4^2,"")</f>
        <v>12.43521854957117</v>
      </c>
      <c r="G4">
        <f aca="true" t="shared" si="4" ref="G4:G50">IF(mtbf&lt;&gt;"",E4^2,"")</f>
        <v>1.3812605487098584</v>
      </c>
      <c r="H4">
        <f aca="true" t="shared" si="5" ref="H4:H50">IF(mtbf&lt;&gt;"",E4*D4,"")</f>
        <v>-4.144427197708712</v>
      </c>
      <c r="I4">
        <f aca="true" t="shared" si="6" ref="I4:I50">IF(A4&lt;&gt;"",1-BETAINV(0.95,$A$1-A4+1,A4),"")</f>
        <v>0.0628499984741211</v>
      </c>
      <c r="J4">
        <f aca="true" t="shared" si="7" ref="J4:J50">IF(A4&lt;&gt;"",1-BETAINV(0.05,$A$1-A4+1,A4),"")</f>
        <v>0.5818033218383789</v>
      </c>
      <c r="N4">
        <f>N3/(-L3)</f>
        <v>4.3352679834366805</v>
      </c>
      <c r="O4">
        <f>EXP(GAMMALN(O3))</f>
        <v>0.9087881004651661</v>
      </c>
      <c r="S4">
        <f aca="true" t="shared" si="8" ref="S4:S50">IF(B4&lt;&gt;"",1-C4,"")</f>
        <v>0.734375</v>
      </c>
      <c r="T4">
        <f aca="true" t="shared" si="9" ref="T4:T50">IF(B4&lt;&gt;"",WEIBULL(B4,$L$3,$M$3,FALSE),"")</f>
        <v>0.009654060591138897</v>
      </c>
      <c r="U4">
        <f aca="true" t="shared" si="10" ref="U4:U49">IF(B4&lt;&gt;"",WEIBULL(B4,$L$3,$M$3,TRUE),"")</f>
        <v>0.2704176938202437</v>
      </c>
    </row>
    <row r="5" spans="1:21" ht="12.75">
      <c r="A5" s="25">
        <v>3</v>
      </c>
      <c r="B5" s="8">
        <v>53</v>
      </c>
      <c r="C5">
        <f t="shared" si="0"/>
        <v>0.421875</v>
      </c>
      <c r="D5">
        <f t="shared" si="1"/>
        <v>3.970291913552122</v>
      </c>
      <c r="E5">
        <f t="shared" si="2"/>
        <v>-0.6015435511425585</v>
      </c>
      <c r="F5">
        <f t="shared" si="3"/>
        <v>15.76321787881737</v>
      </c>
      <c r="G5">
        <f t="shared" si="4"/>
        <v>0.3618546439211999</v>
      </c>
      <c r="H5">
        <f t="shared" si="5"/>
        <v>-2.3883034967507273</v>
      </c>
      <c r="I5">
        <f t="shared" si="6"/>
        <v>0.15316104888916016</v>
      </c>
      <c r="J5">
        <f t="shared" si="7"/>
        <v>0.7286615371704102</v>
      </c>
      <c r="S5">
        <f t="shared" si="8"/>
        <v>0.578125</v>
      </c>
      <c r="T5">
        <f t="shared" si="9"/>
        <v>0.008830096490540472</v>
      </c>
      <c r="U5">
        <f t="shared" si="10"/>
        <v>0.4479076056866784</v>
      </c>
    </row>
    <row r="6" spans="1:21" ht="12.75">
      <c r="A6" s="8">
        <v>4</v>
      </c>
      <c r="B6" s="8">
        <v>75</v>
      </c>
      <c r="C6">
        <f t="shared" si="0"/>
        <v>0.578125</v>
      </c>
      <c r="D6">
        <f t="shared" si="1"/>
        <v>4.31748811353631</v>
      </c>
      <c r="E6">
        <f t="shared" si="2"/>
        <v>-0.14728703503912846</v>
      </c>
      <c r="F6">
        <f t="shared" si="3"/>
        <v>18.640703610527325</v>
      </c>
      <c r="G6">
        <f t="shared" si="4"/>
        <v>0.021693470690617455</v>
      </c>
      <c r="H6">
        <f t="shared" si="5"/>
        <v>-0.6359100230594431</v>
      </c>
      <c r="I6">
        <f t="shared" si="6"/>
        <v>0.27133846282958984</v>
      </c>
      <c r="J6">
        <f t="shared" si="7"/>
        <v>0.8468389511108398</v>
      </c>
      <c r="S6">
        <f t="shared" si="8"/>
        <v>0.421875</v>
      </c>
      <c r="T6">
        <f t="shared" si="9"/>
        <v>0.006997124712580711</v>
      </c>
      <c r="U6">
        <f t="shared" si="10"/>
        <v>0.6227879779227634</v>
      </c>
    </row>
    <row r="7" spans="1:21" ht="12.75">
      <c r="A7" s="25">
        <v>5</v>
      </c>
      <c r="B7" s="8">
        <v>93</v>
      </c>
      <c r="C7">
        <f t="shared" si="0"/>
        <v>0.734375</v>
      </c>
      <c r="D7">
        <f t="shared" si="1"/>
        <v>4.532599493153256</v>
      </c>
      <c r="E7">
        <f t="shared" si="2"/>
        <v>0.28191779535972816</v>
      </c>
      <c r="F7">
        <f t="shared" si="3"/>
        <v>20.544458165333154</v>
      </c>
      <c r="G7">
        <f t="shared" si="4"/>
        <v>0.07947764334048957</v>
      </c>
      <c r="H7">
        <f t="shared" si="5"/>
        <v>1.2778204563583873</v>
      </c>
      <c r="I7">
        <f t="shared" si="6"/>
        <v>0.4181966781616211</v>
      </c>
      <c r="J7">
        <f t="shared" si="7"/>
        <v>0.9371500015258789</v>
      </c>
      <c r="S7">
        <f t="shared" si="8"/>
        <v>0.265625</v>
      </c>
      <c r="T7">
        <f t="shared" si="9"/>
        <v>0.005403588410820943</v>
      </c>
      <c r="U7">
        <f t="shared" si="10"/>
        <v>0.7342580083148178</v>
      </c>
    </row>
    <row r="8" spans="1:21" ht="12.75">
      <c r="A8" s="8">
        <v>6</v>
      </c>
      <c r="B8" s="8">
        <v>120</v>
      </c>
      <c r="C8">
        <f t="shared" si="0"/>
        <v>0.890625</v>
      </c>
      <c r="D8">
        <f t="shared" si="1"/>
        <v>4.787491742782046</v>
      </c>
      <c r="E8">
        <f t="shared" si="2"/>
        <v>0.7943368306752597</v>
      </c>
      <c r="F8">
        <f t="shared" si="3"/>
        <v>22.92007718720627</v>
      </c>
      <c r="G8">
        <f t="shared" si="4"/>
        <v>0.6309710005672162</v>
      </c>
      <c r="H8">
        <f t="shared" si="5"/>
        <v>3.802881017845466</v>
      </c>
      <c r="I8">
        <f t="shared" si="6"/>
        <v>0.6069622039794922</v>
      </c>
      <c r="J8">
        <f t="shared" si="7"/>
        <v>0.9914875626564026</v>
      </c>
      <c r="S8">
        <f t="shared" si="8"/>
        <v>0.109375</v>
      </c>
      <c r="T8">
        <f t="shared" si="9"/>
        <v>0.0033687719515218873</v>
      </c>
      <c r="U8">
        <f t="shared" si="10"/>
        <v>0.8514115664467625</v>
      </c>
    </row>
    <row r="9" spans="1:21" ht="12.75">
      <c r="A9" s="8"/>
      <c r="B9" s="8"/>
      <c r="C9">
        <f t="shared" si="0"/>
      </c>
      <c r="D9">
        <f t="shared" si="1"/>
      </c>
      <c r="E9">
        <f t="shared" si="2"/>
      </c>
      <c r="F9">
        <f t="shared" si="3"/>
      </c>
      <c r="G9">
        <f t="shared" si="4"/>
      </c>
      <c r="H9">
        <f t="shared" si="5"/>
      </c>
      <c r="I9">
        <f t="shared" si="6"/>
      </c>
      <c r="J9">
        <f t="shared" si="7"/>
      </c>
      <c r="K9">
        <f>IF(mtbf&lt;&gt;"",(I9-0.3)/($A$1+0.4),"")</f>
      </c>
      <c r="S9">
        <f t="shared" si="8"/>
      </c>
      <c r="T9">
        <f t="shared" si="9"/>
      </c>
      <c r="U9">
        <f t="shared" si="10"/>
      </c>
    </row>
    <row r="10" spans="1:21" ht="12.75">
      <c r="A10" s="8"/>
      <c r="B10" s="8"/>
      <c r="C10">
        <f t="shared" si="0"/>
      </c>
      <c r="D10">
        <f t="shared" si="1"/>
      </c>
      <c r="E10">
        <f t="shared" si="2"/>
      </c>
      <c r="F10">
        <f t="shared" si="3"/>
      </c>
      <c r="G10">
        <f t="shared" si="4"/>
      </c>
      <c r="H10">
        <f t="shared" si="5"/>
      </c>
      <c r="I10">
        <f t="shared" si="6"/>
      </c>
      <c r="J10">
        <f t="shared" si="7"/>
      </c>
      <c r="S10">
        <f t="shared" si="8"/>
      </c>
      <c r="T10">
        <f t="shared" si="9"/>
      </c>
      <c r="U10">
        <f t="shared" si="10"/>
      </c>
    </row>
    <row r="11" spans="1:21" ht="12.75">
      <c r="A11" s="8"/>
      <c r="B11" s="8"/>
      <c r="C11">
        <f t="shared" si="0"/>
      </c>
      <c r="D11">
        <f t="shared" si="1"/>
      </c>
      <c r="E11">
        <f t="shared" si="2"/>
      </c>
      <c r="F11">
        <f t="shared" si="3"/>
      </c>
      <c r="G11">
        <f t="shared" si="4"/>
      </c>
      <c r="H11">
        <f t="shared" si="5"/>
      </c>
      <c r="I11">
        <f t="shared" si="6"/>
      </c>
      <c r="J11">
        <f t="shared" si="7"/>
      </c>
      <c r="S11">
        <f t="shared" si="8"/>
      </c>
      <c r="T11">
        <f t="shared" si="9"/>
      </c>
      <c r="U11">
        <f t="shared" si="10"/>
      </c>
    </row>
    <row r="12" spans="1:21" ht="12.75">
      <c r="A12" s="8"/>
      <c r="B12" s="8"/>
      <c r="C12">
        <f t="shared" si="0"/>
      </c>
      <c r="D12">
        <f t="shared" si="1"/>
      </c>
      <c r="E12">
        <f t="shared" si="2"/>
      </c>
      <c r="F12">
        <f t="shared" si="3"/>
      </c>
      <c r="G12">
        <f t="shared" si="4"/>
      </c>
      <c r="H12">
        <f t="shared" si="5"/>
      </c>
      <c r="I12">
        <f t="shared" si="6"/>
      </c>
      <c r="J12">
        <f t="shared" si="7"/>
      </c>
      <c r="S12">
        <f t="shared" si="8"/>
      </c>
      <c r="T12">
        <f t="shared" si="9"/>
      </c>
      <c r="U12">
        <f t="shared" si="10"/>
      </c>
    </row>
    <row r="13" spans="1:21" ht="12.75">
      <c r="A13" s="8"/>
      <c r="B13" s="8"/>
      <c r="C13">
        <f t="shared" si="0"/>
      </c>
      <c r="D13">
        <f t="shared" si="1"/>
      </c>
      <c r="E13">
        <f t="shared" si="2"/>
      </c>
      <c r="F13">
        <f t="shared" si="3"/>
      </c>
      <c r="G13">
        <f t="shared" si="4"/>
      </c>
      <c r="H13">
        <f t="shared" si="5"/>
      </c>
      <c r="I13">
        <f t="shared" si="6"/>
      </c>
      <c r="J13">
        <f t="shared" si="7"/>
      </c>
      <c r="S13">
        <f t="shared" si="8"/>
      </c>
      <c r="T13">
        <f t="shared" si="9"/>
      </c>
      <c r="U13">
        <f t="shared" si="10"/>
      </c>
    </row>
    <row r="14" spans="1:21" ht="12.75">
      <c r="A14" s="8"/>
      <c r="B14" s="8"/>
      <c r="C14">
        <f t="shared" si="0"/>
      </c>
      <c r="D14">
        <f t="shared" si="1"/>
      </c>
      <c r="E14">
        <f t="shared" si="2"/>
      </c>
      <c r="F14">
        <f t="shared" si="3"/>
      </c>
      <c r="G14">
        <f t="shared" si="4"/>
      </c>
      <c r="H14">
        <f t="shared" si="5"/>
      </c>
      <c r="I14">
        <f t="shared" si="6"/>
      </c>
      <c r="J14">
        <f t="shared" si="7"/>
      </c>
      <c r="S14">
        <f t="shared" si="8"/>
      </c>
      <c r="T14">
        <f t="shared" si="9"/>
      </c>
      <c r="U14">
        <f t="shared" si="10"/>
      </c>
    </row>
    <row r="15" spans="1:29" ht="12.75">
      <c r="A15" s="8"/>
      <c r="B15" s="8"/>
      <c r="C15">
        <f t="shared" si="0"/>
      </c>
      <c r="D15">
        <f t="shared" si="1"/>
      </c>
      <c r="E15">
        <f t="shared" si="2"/>
      </c>
      <c r="F15">
        <f t="shared" si="3"/>
      </c>
      <c r="G15">
        <f t="shared" si="4"/>
      </c>
      <c r="H15">
        <f t="shared" si="5"/>
      </c>
      <c r="I15">
        <f t="shared" si="6"/>
      </c>
      <c r="J15">
        <f t="shared" si="7"/>
      </c>
      <c r="S15">
        <f t="shared" si="8"/>
      </c>
      <c r="T15">
        <f t="shared" si="9"/>
      </c>
      <c r="U15">
        <f t="shared" si="10"/>
      </c>
      <c r="AB15">
        <f aca="true" t="shared" si="11" ref="AB15:AB23">IF(B14&lt;&gt;"",1-C14,"")</f>
      </c>
      <c r="AC15">
        <f aca="true" t="shared" si="12" ref="AC15:AC30">IF(B14&lt;&gt;"",WEIBULL(B14,$L$3,$M$3,FALSE),"")</f>
      </c>
    </row>
    <row r="16" spans="1:32" ht="12.75">
      <c r="A16" s="8"/>
      <c r="B16" s="8"/>
      <c r="C16">
        <f t="shared" si="0"/>
      </c>
      <c r="D16">
        <f t="shared" si="1"/>
      </c>
      <c r="E16">
        <f t="shared" si="2"/>
      </c>
      <c r="F16">
        <f t="shared" si="3"/>
      </c>
      <c r="G16">
        <f t="shared" si="4"/>
      </c>
      <c r="H16">
        <f t="shared" si="5"/>
      </c>
      <c r="I16">
        <f t="shared" si="6"/>
      </c>
      <c r="J16">
        <f t="shared" si="7"/>
      </c>
      <c r="S16">
        <f t="shared" si="8"/>
      </c>
      <c r="T16">
        <f t="shared" si="9"/>
      </c>
      <c r="U16">
        <f t="shared" si="10"/>
      </c>
      <c r="AB16">
        <f t="shared" si="11"/>
      </c>
      <c r="AC16">
        <f t="shared" si="12"/>
      </c>
      <c r="AD16" t="s">
        <v>25</v>
      </c>
      <c r="AE16" t="s">
        <v>27</v>
      </c>
      <c r="AF16" t="s">
        <v>26</v>
      </c>
    </row>
    <row r="17" spans="3:32" ht="12.75">
      <c r="C17">
        <f t="shared" si="0"/>
      </c>
      <c r="D17">
        <f t="shared" si="1"/>
      </c>
      <c r="E17">
        <f t="shared" si="2"/>
      </c>
      <c r="F17">
        <f t="shared" si="3"/>
      </c>
      <c r="G17">
        <f t="shared" si="4"/>
      </c>
      <c r="H17">
        <f t="shared" si="5"/>
      </c>
      <c r="I17">
        <f t="shared" si="6"/>
      </c>
      <c r="J17">
        <f t="shared" si="7"/>
      </c>
      <c r="S17">
        <f t="shared" si="8"/>
      </c>
      <c r="T17">
        <f t="shared" si="9"/>
      </c>
      <c r="U17">
        <f t="shared" si="10"/>
      </c>
      <c r="AB17">
        <f t="shared" si="11"/>
      </c>
      <c r="AC17">
        <f t="shared" si="12"/>
      </c>
      <c r="AD17">
        <v>3850</v>
      </c>
      <c r="AE17">
        <v>3300</v>
      </c>
      <c r="AF17">
        <v>2750</v>
      </c>
    </row>
    <row r="18" spans="3:32" ht="12.75">
      <c r="C18">
        <f t="shared" si="0"/>
      </c>
      <c r="D18">
        <f t="shared" si="1"/>
      </c>
      <c r="E18">
        <f t="shared" si="2"/>
      </c>
      <c r="F18">
        <f t="shared" si="3"/>
      </c>
      <c r="G18">
        <f t="shared" si="4"/>
      </c>
      <c r="H18">
        <f t="shared" si="5"/>
      </c>
      <c r="I18">
        <f t="shared" si="6"/>
      </c>
      <c r="J18">
        <f t="shared" si="7"/>
      </c>
      <c r="S18">
        <f t="shared" si="8"/>
      </c>
      <c r="T18">
        <f t="shared" si="9"/>
      </c>
      <c r="U18">
        <f t="shared" si="10"/>
      </c>
      <c r="AB18">
        <f t="shared" si="11"/>
      </c>
      <c r="AC18">
        <f t="shared" si="12"/>
      </c>
      <c r="AD18">
        <v>4340</v>
      </c>
      <c r="AE18">
        <v>3720</v>
      </c>
      <c r="AF18">
        <v>3100</v>
      </c>
    </row>
    <row r="19" spans="3:32" ht="12.75">
      <c r="C19">
        <f t="shared" si="0"/>
      </c>
      <c r="D19">
        <f t="shared" si="1"/>
      </c>
      <c r="E19">
        <f t="shared" si="2"/>
      </c>
      <c r="F19">
        <f t="shared" si="3"/>
      </c>
      <c r="G19">
        <f t="shared" si="4"/>
      </c>
      <c r="H19">
        <f t="shared" si="5"/>
      </c>
      <c r="I19">
        <f t="shared" si="6"/>
      </c>
      <c r="J19">
        <f t="shared" si="7"/>
      </c>
      <c r="S19">
        <f t="shared" si="8"/>
      </c>
      <c r="T19">
        <f t="shared" si="9"/>
      </c>
      <c r="U19">
        <f t="shared" si="10"/>
      </c>
      <c r="AB19">
        <f t="shared" si="11"/>
      </c>
      <c r="AC19">
        <f t="shared" si="12"/>
      </c>
      <c r="AD19">
        <v>4760</v>
      </c>
      <c r="AE19">
        <v>4080</v>
      </c>
      <c r="AF19">
        <v>3400</v>
      </c>
    </row>
    <row r="20" spans="3:32" ht="12.75">
      <c r="C20">
        <f t="shared" si="0"/>
      </c>
      <c r="D20">
        <f t="shared" si="1"/>
      </c>
      <c r="E20">
        <f t="shared" si="2"/>
      </c>
      <c r="F20">
        <f t="shared" si="3"/>
      </c>
      <c r="G20">
        <f t="shared" si="4"/>
      </c>
      <c r="H20">
        <f t="shared" si="5"/>
      </c>
      <c r="I20">
        <f t="shared" si="6"/>
      </c>
      <c r="J20">
        <f t="shared" si="7"/>
      </c>
      <c r="S20">
        <f t="shared" si="8"/>
      </c>
      <c r="T20">
        <f t="shared" si="9"/>
      </c>
      <c r="U20">
        <f t="shared" si="10"/>
      </c>
      <c r="AB20">
        <f t="shared" si="11"/>
      </c>
      <c r="AC20">
        <f t="shared" si="12"/>
      </c>
      <c r="AD20">
        <v>5320</v>
      </c>
      <c r="AE20">
        <v>4560</v>
      </c>
      <c r="AF20">
        <v>3800</v>
      </c>
    </row>
    <row r="21" spans="3:32" ht="12.75">
      <c r="C21">
        <f t="shared" si="0"/>
      </c>
      <c r="D21">
        <f t="shared" si="1"/>
      </c>
      <c r="E21">
        <f t="shared" si="2"/>
      </c>
      <c r="F21">
        <f t="shared" si="3"/>
      </c>
      <c r="G21">
        <f t="shared" si="4"/>
      </c>
      <c r="H21">
        <f t="shared" si="5"/>
      </c>
      <c r="I21">
        <f t="shared" si="6"/>
      </c>
      <c r="J21">
        <f t="shared" si="7"/>
      </c>
      <c r="S21">
        <f t="shared" si="8"/>
      </c>
      <c r="T21">
        <f t="shared" si="9"/>
      </c>
      <c r="U21">
        <f t="shared" si="10"/>
      </c>
      <c r="AB21">
        <f t="shared" si="11"/>
      </c>
      <c r="AC21">
        <f t="shared" si="12"/>
      </c>
      <c r="AD21">
        <v>5740</v>
      </c>
      <c r="AE21">
        <v>4920</v>
      </c>
      <c r="AF21">
        <v>4100</v>
      </c>
    </row>
    <row r="22" spans="3:32" ht="12.75">
      <c r="C22">
        <f t="shared" si="0"/>
      </c>
      <c r="D22">
        <f t="shared" si="1"/>
      </c>
      <c r="E22">
        <f t="shared" si="2"/>
      </c>
      <c r="F22">
        <f t="shared" si="3"/>
      </c>
      <c r="G22">
        <f t="shared" si="4"/>
      </c>
      <c r="H22">
        <f t="shared" si="5"/>
      </c>
      <c r="I22">
        <f t="shared" si="6"/>
      </c>
      <c r="J22">
        <f t="shared" si="7"/>
      </c>
      <c r="S22">
        <f t="shared" si="8"/>
      </c>
      <c r="T22">
        <f t="shared" si="9"/>
      </c>
      <c r="U22">
        <f t="shared" si="10"/>
      </c>
      <c r="AB22">
        <f t="shared" si="11"/>
      </c>
      <c r="AC22">
        <f t="shared" si="12"/>
      </c>
      <c r="AD22">
        <v>6160</v>
      </c>
      <c r="AE22">
        <v>5280</v>
      </c>
      <c r="AF22">
        <v>4400</v>
      </c>
    </row>
    <row r="23" spans="3:32" ht="12.75">
      <c r="C23">
        <f t="shared" si="0"/>
      </c>
      <c r="D23">
        <f t="shared" si="1"/>
      </c>
      <c r="E23">
        <f t="shared" si="2"/>
      </c>
      <c r="F23">
        <f t="shared" si="3"/>
      </c>
      <c r="G23">
        <f t="shared" si="4"/>
      </c>
      <c r="H23">
        <f t="shared" si="5"/>
      </c>
      <c r="I23">
        <f t="shared" si="6"/>
      </c>
      <c r="J23">
        <f t="shared" si="7"/>
      </c>
      <c r="S23">
        <f t="shared" si="8"/>
      </c>
      <c r="T23">
        <f t="shared" si="9"/>
      </c>
      <c r="U23">
        <f t="shared" si="10"/>
      </c>
      <c r="AB23">
        <f t="shared" si="11"/>
      </c>
      <c r="AC23">
        <f t="shared" si="12"/>
      </c>
      <c r="AD23">
        <v>6580</v>
      </c>
      <c r="AE23">
        <v>5640</v>
      </c>
      <c r="AF23">
        <v>4700</v>
      </c>
    </row>
    <row r="24" spans="3:32" ht="12.75">
      <c r="C24">
        <f t="shared" si="0"/>
      </c>
      <c r="D24">
        <f t="shared" si="1"/>
      </c>
      <c r="E24">
        <f t="shared" si="2"/>
      </c>
      <c r="F24">
        <f t="shared" si="3"/>
      </c>
      <c r="G24">
        <f t="shared" si="4"/>
      </c>
      <c r="H24">
        <f t="shared" si="5"/>
      </c>
      <c r="I24">
        <f t="shared" si="6"/>
      </c>
      <c r="J24">
        <f t="shared" si="7"/>
      </c>
      <c r="S24">
        <f t="shared" si="8"/>
      </c>
      <c r="T24">
        <f t="shared" si="9"/>
      </c>
      <c r="U24">
        <f t="shared" si="10"/>
      </c>
      <c r="Z24">
        <f>1.133/(8.6173*10^-5)</f>
        <v>13147.969781718171</v>
      </c>
      <c r="AB24">
        <f>1/356-1/406</f>
        <v>0.0003459345768528255</v>
      </c>
      <c r="AC24">
        <f t="shared" si="12"/>
      </c>
      <c r="AD24">
        <v>7140</v>
      </c>
      <c r="AE24">
        <v>6120</v>
      </c>
      <c r="AF24">
        <v>5100</v>
      </c>
    </row>
    <row r="25" spans="3:32" ht="12.75">
      <c r="C25">
        <f t="shared" si="0"/>
      </c>
      <c r="D25">
        <f t="shared" si="1"/>
      </c>
      <c r="E25">
        <f t="shared" si="2"/>
      </c>
      <c r="F25">
        <f t="shared" si="3"/>
      </c>
      <c r="G25">
        <f t="shared" si="4"/>
      </c>
      <c r="H25">
        <f t="shared" si="5"/>
      </c>
      <c r="I25">
        <f t="shared" si="6"/>
      </c>
      <c r="J25">
        <f t="shared" si="7"/>
      </c>
      <c r="S25">
        <f t="shared" si="8"/>
      </c>
      <c r="T25">
        <f t="shared" si="9"/>
      </c>
      <c r="U25">
        <f t="shared" si="10"/>
      </c>
      <c r="AB25">
        <f>EXP(Z24*AB24)</f>
        <v>94.47519968983235</v>
      </c>
      <c r="AC25">
        <f t="shared" si="12"/>
      </c>
      <c r="AD25">
        <v>7980</v>
      </c>
      <c r="AE25">
        <v>6840</v>
      </c>
      <c r="AF25">
        <v>5700</v>
      </c>
    </row>
    <row r="26" spans="3:32" ht="12.75">
      <c r="C26">
        <f t="shared" si="0"/>
      </c>
      <c r="D26">
        <f t="shared" si="1"/>
      </c>
      <c r="E26">
        <f t="shared" si="2"/>
      </c>
      <c r="F26">
        <f t="shared" si="3"/>
      </c>
      <c r="G26">
        <f t="shared" si="4"/>
      </c>
      <c r="H26">
        <f t="shared" si="5"/>
      </c>
      <c r="I26">
        <f t="shared" si="6"/>
      </c>
      <c r="J26">
        <f t="shared" si="7"/>
      </c>
      <c r="S26">
        <f t="shared" si="8"/>
      </c>
      <c r="T26">
        <f t="shared" si="9"/>
      </c>
      <c r="U26">
        <f t="shared" si="10"/>
      </c>
      <c r="AB26" s="23">
        <f>568.371*AB25</f>
        <v>53696.9637229097</v>
      </c>
      <c r="AC26">
        <f t="shared" si="12"/>
      </c>
      <c r="AD26">
        <v>8960</v>
      </c>
      <c r="AE26" s="22">
        <v>7680</v>
      </c>
      <c r="AF26">
        <v>6400</v>
      </c>
    </row>
    <row r="27" spans="3:32" ht="12.75">
      <c r="C27">
        <f t="shared" si="0"/>
      </c>
      <c r="D27">
        <f t="shared" si="1"/>
      </c>
      <c r="E27">
        <f t="shared" si="2"/>
      </c>
      <c r="F27">
        <f t="shared" si="3"/>
      </c>
      <c r="G27">
        <f t="shared" si="4"/>
      </c>
      <c r="H27">
        <f t="shared" si="5"/>
      </c>
      <c r="I27">
        <f t="shared" si="6"/>
      </c>
      <c r="J27">
        <f t="shared" si="7"/>
      </c>
      <c r="S27">
        <f t="shared" si="8"/>
      </c>
      <c r="T27">
        <f t="shared" si="9"/>
      </c>
      <c r="U27">
        <f t="shared" si="10"/>
      </c>
      <c r="AB27">
        <f>IF(B26&lt;&gt;"",1-C26,"")</f>
      </c>
      <c r="AC27">
        <f t="shared" si="12"/>
      </c>
      <c r="AD27" s="24">
        <v>6693</v>
      </c>
      <c r="AE27" s="24">
        <v>5206</v>
      </c>
      <c r="AF27" s="24">
        <v>4781</v>
      </c>
    </row>
    <row r="28" spans="3:32" ht="12.75">
      <c r="C28">
        <f t="shared" si="0"/>
      </c>
      <c r="D28">
        <f t="shared" si="1"/>
      </c>
      <c r="E28">
        <f t="shared" si="2"/>
      </c>
      <c r="F28">
        <f t="shared" si="3"/>
      </c>
      <c r="G28">
        <f t="shared" si="4"/>
      </c>
      <c r="H28">
        <f t="shared" si="5"/>
      </c>
      <c r="I28">
        <f t="shared" si="6"/>
      </c>
      <c r="J28">
        <f t="shared" si="7"/>
      </c>
      <c r="S28">
        <f t="shared" si="8"/>
      </c>
      <c r="T28">
        <f t="shared" si="9"/>
      </c>
      <c r="U28">
        <f t="shared" si="10"/>
      </c>
      <c r="AB28">
        <f>IF(B27&lt;&gt;"",1-C27,"")</f>
      </c>
      <c r="AC28">
        <f t="shared" si="12"/>
      </c>
      <c r="AD28">
        <v>393</v>
      </c>
      <c r="AE28" s="22">
        <v>408</v>
      </c>
      <c r="AF28" s="22">
        <v>423</v>
      </c>
    </row>
    <row r="29" spans="3:29" ht="12.75">
      <c r="C29">
        <f t="shared" si="0"/>
      </c>
      <c r="D29">
        <f t="shared" si="1"/>
      </c>
      <c r="E29">
        <f t="shared" si="2"/>
      </c>
      <c r="F29">
        <f t="shared" si="3"/>
      </c>
      <c r="G29">
        <f t="shared" si="4"/>
      </c>
      <c r="H29">
        <f t="shared" si="5"/>
      </c>
      <c r="I29">
        <f t="shared" si="6"/>
      </c>
      <c r="J29">
        <f t="shared" si="7"/>
      </c>
      <c r="S29">
        <f t="shared" si="8"/>
      </c>
      <c r="T29">
        <f t="shared" si="9"/>
      </c>
      <c r="U29">
        <f t="shared" si="10"/>
      </c>
      <c r="AB29">
        <f>IF(B28&lt;&gt;"",1-C28,"")</f>
      </c>
      <c r="AC29">
        <f t="shared" si="12"/>
      </c>
    </row>
    <row r="30" spans="3:29" ht="12.75">
      <c r="C30">
        <f t="shared" si="0"/>
      </c>
      <c r="D30">
        <f t="shared" si="1"/>
      </c>
      <c r="E30">
        <f t="shared" si="2"/>
      </c>
      <c r="F30">
        <f t="shared" si="3"/>
      </c>
      <c r="G30">
        <f t="shared" si="4"/>
      </c>
      <c r="H30">
        <f t="shared" si="5"/>
      </c>
      <c r="I30">
        <f t="shared" si="6"/>
      </c>
      <c r="J30">
        <f t="shared" si="7"/>
      </c>
      <c r="S30">
        <f t="shared" si="8"/>
      </c>
      <c r="T30">
        <f t="shared" si="9"/>
      </c>
      <c r="U30">
        <f t="shared" si="10"/>
      </c>
      <c r="AB30">
        <f>IF(B29&lt;&gt;"",1-C29,"")</f>
      </c>
      <c r="AC30">
        <f t="shared" si="12"/>
      </c>
    </row>
    <row r="31" spans="3:30" ht="12.75">
      <c r="C31">
        <f t="shared" si="0"/>
      </c>
      <c r="D31">
        <f t="shared" si="1"/>
      </c>
      <c r="E31">
        <f t="shared" si="2"/>
      </c>
      <c r="F31">
        <f t="shared" si="3"/>
      </c>
      <c r="G31">
        <f t="shared" si="4"/>
      </c>
      <c r="H31">
        <f t="shared" si="5"/>
      </c>
      <c r="I31">
        <f t="shared" si="6"/>
      </c>
      <c r="J31">
        <f t="shared" si="7"/>
      </c>
      <c r="S31">
        <f t="shared" si="8"/>
      </c>
      <c r="T31">
        <f t="shared" si="9"/>
      </c>
      <c r="U31">
        <f t="shared" si="10"/>
      </c>
      <c r="AB31" t="s">
        <v>28</v>
      </c>
      <c r="AC31" t="s">
        <v>29</v>
      </c>
      <c r="AD31" t="s">
        <v>30</v>
      </c>
    </row>
    <row r="32" spans="3:31" ht="12.75">
      <c r="C32">
        <f t="shared" si="0"/>
      </c>
      <c r="D32">
        <f t="shared" si="1"/>
      </c>
      <c r="E32">
        <f t="shared" si="2"/>
      </c>
      <c r="F32">
        <f t="shared" si="3"/>
      </c>
      <c r="G32">
        <f t="shared" si="4"/>
      </c>
      <c r="H32">
        <f t="shared" si="5"/>
      </c>
      <c r="I32">
        <f t="shared" si="6"/>
      </c>
      <c r="J32">
        <f t="shared" si="7"/>
      </c>
      <c r="S32">
        <f t="shared" si="8"/>
      </c>
      <c r="T32">
        <f t="shared" si="9"/>
      </c>
      <c r="U32">
        <f t="shared" si="10"/>
      </c>
      <c r="AB32" s="11">
        <f>1/AE32</f>
        <v>0.002544529262086514</v>
      </c>
      <c r="AC32">
        <v>6693</v>
      </c>
      <c r="AD32">
        <f>LN(AC32)</f>
        <v>8.808817483100642</v>
      </c>
      <c r="AE32">
        <v>393</v>
      </c>
    </row>
    <row r="33" spans="3:31" ht="12.75">
      <c r="C33">
        <f t="shared" si="0"/>
      </c>
      <c r="D33">
        <f t="shared" si="1"/>
      </c>
      <c r="E33">
        <f t="shared" si="2"/>
      </c>
      <c r="F33">
        <f t="shared" si="3"/>
      </c>
      <c r="G33">
        <f t="shared" si="4"/>
      </c>
      <c r="H33">
        <f t="shared" si="5"/>
      </c>
      <c r="I33">
        <f t="shared" si="6"/>
      </c>
      <c r="J33">
        <f t="shared" si="7"/>
      </c>
      <c r="S33">
        <f t="shared" si="8"/>
      </c>
      <c r="T33">
        <f t="shared" si="9"/>
      </c>
      <c r="U33">
        <f t="shared" si="10"/>
      </c>
      <c r="AB33" s="11">
        <f>1/AE33</f>
        <v>0.0024509803921568627</v>
      </c>
      <c r="AC33">
        <v>5206</v>
      </c>
      <c r="AD33">
        <f>LN(AC33)</f>
        <v>8.55756708555451</v>
      </c>
      <c r="AE33">
        <v>408</v>
      </c>
    </row>
    <row r="34" spans="3:31" ht="12.75">
      <c r="C34">
        <f t="shared" si="0"/>
      </c>
      <c r="D34">
        <f t="shared" si="1"/>
      </c>
      <c r="E34">
        <f t="shared" si="2"/>
      </c>
      <c r="F34">
        <f t="shared" si="3"/>
      </c>
      <c r="G34">
        <f t="shared" si="4"/>
      </c>
      <c r="H34">
        <f t="shared" si="5"/>
      </c>
      <c r="I34">
        <f t="shared" si="6"/>
      </c>
      <c r="J34">
        <f t="shared" si="7"/>
      </c>
      <c r="S34">
        <f t="shared" si="8"/>
      </c>
      <c r="T34">
        <f t="shared" si="9"/>
      </c>
      <c r="U34">
        <f t="shared" si="10"/>
      </c>
      <c r="AB34" s="11">
        <f>1/AE34</f>
        <v>0.002364066193853428</v>
      </c>
      <c r="AC34">
        <v>4781</v>
      </c>
      <c r="AD34">
        <f>LN(AC34)</f>
        <v>8.472405008626103</v>
      </c>
      <c r="AE34">
        <v>423</v>
      </c>
    </row>
    <row r="35" spans="3:29" ht="12.75">
      <c r="C35">
        <f t="shared" si="0"/>
      </c>
      <c r="D35">
        <f t="shared" si="1"/>
      </c>
      <c r="E35">
        <f t="shared" si="2"/>
      </c>
      <c r="F35">
        <f t="shared" si="3"/>
      </c>
      <c r="G35">
        <f t="shared" si="4"/>
      </c>
      <c r="H35">
        <f t="shared" si="5"/>
      </c>
      <c r="I35">
        <f t="shared" si="6"/>
      </c>
      <c r="J35">
        <f t="shared" si="7"/>
      </c>
      <c r="S35">
        <f t="shared" si="8"/>
      </c>
      <c r="T35">
        <f t="shared" si="9"/>
      </c>
      <c r="U35">
        <f t="shared" si="10"/>
      </c>
      <c r="AB35">
        <f aca="true" t="shared" si="13" ref="AB35:AB48">IF(B34&lt;&gt;"",1-C34,"")</f>
      </c>
      <c r="AC35">
        <f>IF(B34&lt;&gt;"",WEIBULL(B34,$L$3,$M$3,FALSE),"")</f>
      </c>
    </row>
    <row r="36" spans="3:28" ht="12.75">
      <c r="C36">
        <f t="shared" si="0"/>
      </c>
      <c r="D36">
        <f t="shared" si="1"/>
      </c>
      <c r="E36">
        <f t="shared" si="2"/>
      </c>
      <c r="F36">
        <f t="shared" si="3"/>
      </c>
      <c r="G36">
        <f t="shared" si="4"/>
      </c>
      <c r="H36">
        <f t="shared" si="5"/>
      </c>
      <c r="I36">
        <f t="shared" si="6"/>
      </c>
      <c r="J36">
        <f t="shared" si="7"/>
      </c>
      <c r="S36">
        <f t="shared" si="8"/>
      </c>
      <c r="T36">
        <f t="shared" si="9"/>
      </c>
      <c r="U36">
        <f t="shared" si="10"/>
      </c>
      <c r="AB36">
        <f t="shared" si="13"/>
      </c>
    </row>
    <row r="37" spans="3:29" ht="12.75">
      <c r="C37">
        <f t="shared" si="0"/>
      </c>
      <c r="D37">
        <f t="shared" si="1"/>
      </c>
      <c r="E37">
        <f t="shared" si="2"/>
      </c>
      <c r="F37">
        <f t="shared" si="3"/>
      </c>
      <c r="G37">
        <f t="shared" si="4"/>
      </c>
      <c r="H37">
        <f t="shared" si="5"/>
      </c>
      <c r="I37">
        <f t="shared" si="6"/>
      </c>
      <c r="J37">
        <f t="shared" si="7"/>
      </c>
      <c r="S37">
        <f t="shared" si="8"/>
      </c>
      <c r="T37">
        <f t="shared" si="9"/>
      </c>
      <c r="U37">
        <f t="shared" si="10"/>
      </c>
      <c r="AB37">
        <f t="shared" si="13"/>
      </c>
      <c r="AC37">
        <f>IF(B36&lt;&gt;"",WEIBULL(B36,$L$3,$M$3,FALSE),"")</f>
      </c>
    </row>
    <row r="38" spans="3:28" ht="12.75">
      <c r="C38">
        <f t="shared" si="0"/>
      </c>
      <c r="D38">
        <f t="shared" si="1"/>
      </c>
      <c r="E38">
        <f t="shared" si="2"/>
      </c>
      <c r="F38">
        <f t="shared" si="3"/>
      </c>
      <c r="G38">
        <f t="shared" si="4"/>
      </c>
      <c r="H38">
        <f t="shared" si="5"/>
      </c>
      <c r="I38">
        <f t="shared" si="6"/>
      </c>
      <c r="J38">
        <f t="shared" si="7"/>
      </c>
      <c r="S38">
        <f t="shared" si="8"/>
      </c>
      <c r="T38">
        <f t="shared" si="9"/>
      </c>
      <c r="U38">
        <f t="shared" si="10"/>
      </c>
      <c r="AB38">
        <f t="shared" si="13"/>
      </c>
    </row>
    <row r="39" spans="3:29" ht="12.75">
      <c r="C39">
        <f t="shared" si="0"/>
      </c>
      <c r="D39">
        <f t="shared" si="1"/>
      </c>
      <c r="E39">
        <f t="shared" si="2"/>
      </c>
      <c r="F39">
        <f t="shared" si="3"/>
      </c>
      <c r="G39">
        <f t="shared" si="4"/>
      </c>
      <c r="H39">
        <f t="shared" si="5"/>
      </c>
      <c r="I39">
        <f t="shared" si="6"/>
      </c>
      <c r="J39">
        <f t="shared" si="7"/>
      </c>
      <c r="S39">
        <f t="shared" si="8"/>
      </c>
      <c r="T39">
        <f t="shared" si="9"/>
      </c>
      <c r="U39">
        <f t="shared" si="10"/>
      </c>
      <c r="AB39">
        <f t="shared" si="13"/>
      </c>
      <c r="AC39">
        <f>IF(B38&lt;&gt;"",WEIBULL(B38,$L$3,$M$3,FALSE),"")</f>
      </c>
    </row>
    <row r="40" spans="3:30" ht="12.75">
      <c r="C40">
        <f t="shared" si="0"/>
      </c>
      <c r="D40">
        <f t="shared" si="1"/>
      </c>
      <c r="E40">
        <f t="shared" si="2"/>
      </c>
      <c r="F40">
        <f t="shared" si="3"/>
      </c>
      <c r="G40">
        <f t="shared" si="4"/>
      </c>
      <c r="H40">
        <f t="shared" si="5"/>
      </c>
      <c r="I40">
        <f t="shared" si="6"/>
      </c>
      <c r="J40">
        <f t="shared" si="7"/>
      </c>
      <c r="S40">
        <f t="shared" si="8"/>
      </c>
      <c r="T40">
        <f t="shared" si="9"/>
      </c>
      <c r="U40">
        <f t="shared" si="10"/>
      </c>
      <c r="AB40">
        <f t="shared" si="13"/>
      </c>
      <c r="AC40">
        <f>IF(B39&lt;&gt;"",WEIBULL(B39,$L$3,$M$3,FALSE),"")</f>
      </c>
      <c r="AD40" s="23"/>
    </row>
    <row r="41" spans="3:31" ht="12.75">
      <c r="C41">
        <f t="shared" si="0"/>
      </c>
      <c r="D41">
        <f t="shared" si="1"/>
      </c>
      <c r="E41">
        <f t="shared" si="2"/>
      </c>
      <c r="F41">
        <f t="shared" si="3"/>
      </c>
      <c r="G41">
        <f t="shared" si="4"/>
      </c>
      <c r="H41">
        <f t="shared" si="5"/>
      </c>
      <c r="I41">
        <f t="shared" si="6"/>
      </c>
      <c r="J41">
        <f t="shared" si="7"/>
      </c>
      <c r="S41">
        <f t="shared" si="8"/>
      </c>
      <c r="T41">
        <f t="shared" si="9"/>
      </c>
      <c r="U41">
        <f t="shared" si="10"/>
      </c>
      <c r="AB41">
        <f t="shared" si="13"/>
      </c>
      <c r="AC41">
        <f>INDEX(LINEST(AD32:AD34,AB32:AB34),1)</f>
        <v>1874.5965896426496</v>
      </c>
      <c r="AD41">
        <f>INDEX(LINEST(AD32:AD34,AB32:AB34),2)</f>
        <v>4.014184597074191</v>
      </c>
      <c r="AE41">
        <f>EXP(AD41)</f>
        <v>55.37812150523165</v>
      </c>
    </row>
    <row r="42" spans="3:28" ht="12.75">
      <c r="C42">
        <f t="shared" si="0"/>
      </c>
      <c r="D42">
        <f t="shared" si="1"/>
      </c>
      <c r="E42">
        <f t="shared" si="2"/>
      </c>
      <c r="F42">
        <f t="shared" si="3"/>
      </c>
      <c r="G42">
        <f t="shared" si="4"/>
      </c>
      <c r="H42">
        <f t="shared" si="5"/>
      </c>
      <c r="I42">
        <f t="shared" si="6"/>
      </c>
      <c r="J42">
        <f t="shared" si="7"/>
      </c>
      <c r="S42">
        <f t="shared" si="8"/>
      </c>
      <c r="T42">
        <f t="shared" si="9"/>
      </c>
      <c r="U42">
        <f t="shared" si="10"/>
      </c>
      <c r="AB42">
        <f t="shared" si="13"/>
      </c>
    </row>
    <row r="43" spans="3:28" ht="12.75">
      <c r="C43">
        <f t="shared" si="0"/>
      </c>
      <c r="D43">
        <f t="shared" si="1"/>
      </c>
      <c r="E43">
        <f t="shared" si="2"/>
      </c>
      <c r="F43">
        <f t="shared" si="3"/>
      </c>
      <c r="G43">
        <f t="shared" si="4"/>
      </c>
      <c r="H43">
        <f t="shared" si="5"/>
      </c>
      <c r="I43">
        <f t="shared" si="6"/>
      </c>
      <c r="J43">
        <f t="shared" si="7"/>
      </c>
      <c r="S43">
        <f t="shared" si="8"/>
      </c>
      <c r="T43">
        <f t="shared" si="9"/>
      </c>
      <c r="U43">
        <f t="shared" si="10"/>
      </c>
      <c r="AB43">
        <f t="shared" si="13"/>
      </c>
    </row>
    <row r="44" spans="3:28" ht="12.75">
      <c r="C44">
        <f t="shared" si="0"/>
      </c>
      <c r="D44">
        <f t="shared" si="1"/>
      </c>
      <c r="E44">
        <f t="shared" si="2"/>
      </c>
      <c r="F44">
        <f t="shared" si="3"/>
      </c>
      <c r="G44">
        <f t="shared" si="4"/>
      </c>
      <c r="H44">
        <f t="shared" si="5"/>
      </c>
      <c r="I44">
        <f t="shared" si="6"/>
      </c>
      <c r="J44">
        <f t="shared" si="7"/>
      </c>
      <c r="S44">
        <f t="shared" si="8"/>
      </c>
      <c r="T44">
        <f t="shared" si="9"/>
      </c>
      <c r="U44">
        <f t="shared" si="10"/>
      </c>
      <c r="AB44">
        <f t="shared" si="13"/>
      </c>
    </row>
    <row r="45" spans="3:28" ht="12.75">
      <c r="C45">
        <f t="shared" si="0"/>
      </c>
      <c r="D45">
        <f t="shared" si="1"/>
      </c>
      <c r="E45">
        <f t="shared" si="2"/>
      </c>
      <c r="F45">
        <f t="shared" si="3"/>
      </c>
      <c r="G45">
        <f t="shared" si="4"/>
      </c>
      <c r="H45">
        <f t="shared" si="5"/>
      </c>
      <c r="I45">
        <f t="shared" si="6"/>
      </c>
      <c r="J45">
        <f t="shared" si="7"/>
      </c>
      <c r="S45">
        <f t="shared" si="8"/>
      </c>
      <c r="T45">
        <f t="shared" si="9"/>
      </c>
      <c r="U45">
        <f t="shared" si="10"/>
      </c>
      <c r="AB45">
        <f t="shared" si="13"/>
      </c>
    </row>
    <row r="46" spans="3:28" ht="12.75">
      <c r="C46">
        <f t="shared" si="0"/>
      </c>
      <c r="D46">
        <f t="shared" si="1"/>
      </c>
      <c r="E46">
        <f t="shared" si="2"/>
      </c>
      <c r="F46">
        <f t="shared" si="3"/>
      </c>
      <c r="G46">
        <f t="shared" si="4"/>
      </c>
      <c r="H46">
        <f t="shared" si="5"/>
      </c>
      <c r="I46">
        <f t="shared" si="6"/>
      </c>
      <c r="J46">
        <f t="shared" si="7"/>
      </c>
      <c r="S46">
        <f t="shared" si="8"/>
      </c>
      <c r="T46">
        <f t="shared" si="9"/>
      </c>
      <c r="U46">
        <f t="shared" si="10"/>
      </c>
      <c r="AB46">
        <f t="shared" si="13"/>
      </c>
    </row>
    <row r="47" spans="3:28" ht="12.75">
      <c r="C47">
        <f t="shared" si="0"/>
      </c>
      <c r="D47">
        <f t="shared" si="1"/>
      </c>
      <c r="E47">
        <f t="shared" si="2"/>
      </c>
      <c r="F47">
        <f t="shared" si="3"/>
      </c>
      <c r="G47">
        <f t="shared" si="4"/>
      </c>
      <c r="H47">
        <f t="shared" si="5"/>
      </c>
      <c r="I47">
        <f t="shared" si="6"/>
      </c>
      <c r="J47">
        <f t="shared" si="7"/>
      </c>
      <c r="S47">
        <f t="shared" si="8"/>
      </c>
      <c r="T47">
        <f t="shared" si="9"/>
      </c>
      <c r="U47">
        <f t="shared" si="10"/>
      </c>
      <c r="AB47">
        <f t="shared" si="13"/>
      </c>
    </row>
    <row r="48" spans="3:28" ht="12.75">
      <c r="C48">
        <f t="shared" si="0"/>
      </c>
      <c r="D48">
        <f t="shared" si="1"/>
      </c>
      <c r="E48">
        <f t="shared" si="2"/>
      </c>
      <c r="F48">
        <f t="shared" si="3"/>
      </c>
      <c r="G48">
        <f t="shared" si="4"/>
      </c>
      <c r="H48">
        <f t="shared" si="5"/>
      </c>
      <c r="I48">
        <f t="shared" si="6"/>
      </c>
      <c r="J48">
        <f t="shared" si="7"/>
      </c>
      <c r="S48">
        <f t="shared" si="8"/>
      </c>
      <c r="T48">
        <f t="shared" si="9"/>
      </c>
      <c r="U48">
        <f t="shared" si="10"/>
      </c>
      <c r="AB48">
        <f t="shared" si="13"/>
      </c>
    </row>
    <row r="49" spans="3:21" ht="12.75">
      <c r="C49">
        <f t="shared" si="0"/>
      </c>
      <c r="D49">
        <f t="shared" si="1"/>
      </c>
      <c r="E49">
        <f t="shared" si="2"/>
      </c>
      <c r="F49">
        <f t="shared" si="3"/>
      </c>
      <c r="G49">
        <f t="shared" si="4"/>
      </c>
      <c r="H49">
        <f t="shared" si="5"/>
      </c>
      <c r="I49">
        <f t="shared" si="6"/>
      </c>
      <c r="J49">
        <f t="shared" si="7"/>
      </c>
      <c r="S49">
        <f t="shared" si="8"/>
      </c>
      <c r="T49">
        <f t="shared" si="9"/>
      </c>
      <c r="U49">
        <f t="shared" si="10"/>
      </c>
    </row>
    <row r="50" spans="3:21" ht="12.75">
      <c r="C50">
        <f t="shared" si="0"/>
      </c>
      <c r="D50">
        <f t="shared" si="1"/>
      </c>
      <c r="E50">
        <f t="shared" si="2"/>
      </c>
      <c r="F50">
        <f t="shared" si="3"/>
      </c>
      <c r="G50">
        <f t="shared" si="4"/>
      </c>
      <c r="H50">
        <f t="shared" si="5"/>
      </c>
      <c r="I50">
        <f t="shared" si="6"/>
      </c>
      <c r="J50">
        <f t="shared" si="7"/>
      </c>
      <c r="S50">
        <f t="shared" si="8"/>
      </c>
      <c r="T50">
        <f t="shared" si="9"/>
      </c>
      <c r="U50">
        <f>IF(B50&lt;&gt;"",WEIBULL(B50,$L$3,$M$3,TRUE),"")</f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600"/>
  <sheetViews>
    <sheetView workbookViewId="0" topLeftCell="A2">
      <selection activeCell="H10" sqref="H10"/>
    </sheetView>
  </sheetViews>
  <sheetFormatPr defaultColWidth="9.140625" defaultRowHeight="12.75"/>
  <cols>
    <col min="4" max="5" width="0" style="0" hidden="1" customWidth="1"/>
    <col min="6" max="6" width="9.57421875" style="0" hidden="1" customWidth="1"/>
    <col min="7" max="7" width="0" style="0" hidden="1" customWidth="1"/>
    <col min="13" max="13" width="6.57421875" style="0" customWidth="1"/>
    <col min="14" max="14" width="6.28125" style="0" customWidth="1"/>
  </cols>
  <sheetData>
    <row r="1" ht="12.75" hidden="1">
      <c r="D1" s="11"/>
    </row>
    <row r="2" spans="1:14" ht="38.25">
      <c r="A2" s="13" t="s">
        <v>33</v>
      </c>
      <c r="B2" s="9" t="s">
        <v>32</v>
      </c>
      <c r="C2" s="16" t="s">
        <v>19</v>
      </c>
      <c r="D2" s="14" t="s">
        <v>16</v>
      </c>
      <c r="E2" t="s">
        <v>4</v>
      </c>
      <c r="F2" t="s">
        <v>5</v>
      </c>
      <c r="G2" t="s">
        <v>6</v>
      </c>
      <c r="M2" s="14" t="s">
        <v>9</v>
      </c>
      <c r="N2" s="15" t="s">
        <v>10</v>
      </c>
    </row>
    <row r="3" spans="1:14" ht="38.25">
      <c r="A3" s="8"/>
      <c r="B3" s="8"/>
      <c r="C3" s="11"/>
      <c r="D3" s="11"/>
      <c r="K3" s="12" t="s">
        <v>21</v>
      </c>
      <c r="L3" s="13" t="s">
        <v>22</v>
      </c>
      <c r="M3" s="17"/>
      <c r="N3" s="17"/>
    </row>
    <row r="4" spans="1:14" ht="12.75">
      <c r="A4" s="8"/>
      <c r="B4" s="8"/>
      <c r="C4" s="11"/>
      <c r="D4" s="11"/>
      <c r="M4" s="17"/>
      <c r="N4" s="17"/>
    </row>
    <row r="5" spans="1:14" ht="12.75">
      <c r="A5" s="8"/>
      <c r="B5" s="8"/>
      <c r="C5" s="11"/>
      <c r="D5" s="11"/>
      <c r="M5" s="17"/>
      <c r="N5" s="17"/>
    </row>
    <row r="6" spans="1:14" ht="12.75">
      <c r="A6" s="8"/>
      <c r="B6" s="8"/>
      <c r="C6" s="11"/>
      <c r="D6" s="11"/>
      <c r="M6" s="17"/>
      <c r="N6" s="17"/>
    </row>
    <row r="7" spans="1:14" ht="12.75">
      <c r="A7" s="8"/>
      <c r="B7" s="8"/>
      <c r="C7" s="11"/>
      <c r="D7" s="11"/>
      <c r="M7" s="17"/>
      <c r="N7" s="17"/>
    </row>
    <row r="8" spans="1:14" ht="12.75">
      <c r="A8" s="8"/>
      <c r="B8" s="8"/>
      <c r="C8" s="11"/>
      <c r="D8" s="11"/>
      <c r="M8" s="17"/>
      <c r="N8" s="17"/>
    </row>
    <row r="9" spans="1:14" ht="12.75">
      <c r="A9" s="8"/>
      <c r="B9" s="8"/>
      <c r="C9" s="11"/>
      <c r="D9" s="11"/>
      <c r="M9" s="17"/>
      <c r="N9" s="17"/>
    </row>
    <row r="10" spans="1:14" ht="12.75">
      <c r="A10" s="8"/>
      <c r="B10" s="8"/>
      <c r="C10" s="11"/>
      <c r="D10" s="11"/>
      <c r="M10" s="17"/>
      <c r="N10" s="17"/>
    </row>
    <row r="11" spans="1:14" ht="12.75">
      <c r="A11" s="8"/>
      <c r="B11" s="8"/>
      <c r="C11" s="11"/>
      <c r="D11" s="11"/>
      <c r="M11" s="17"/>
      <c r="N11" s="17"/>
    </row>
    <row r="12" spans="1:14" ht="12.75">
      <c r="A12" s="8"/>
      <c r="B12" s="8"/>
      <c r="C12" s="11"/>
      <c r="D12" s="11"/>
      <c r="M12" s="17"/>
      <c r="N12" s="17"/>
    </row>
    <row r="13" spans="1:14" ht="12.75">
      <c r="A13" s="8"/>
      <c r="B13" s="8"/>
      <c r="C13" s="11"/>
      <c r="D13" s="11"/>
      <c r="M13" s="17"/>
      <c r="N13" s="17"/>
    </row>
    <row r="14" spans="1:14" ht="12.75">
      <c r="A14" s="8"/>
      <c r="B14" s="8"/>
      <c r="C14" s="11"/>
      <c r="D14" s="11"/>
      <c r="M14" s="17"/>
      <c r="N14" s="17"/>
    </row>
    <row r="15" spans="1:14" ht="12.75">
      <c r="A15" s="8"/>
      <c r="B15" s="8"/>
      <c r="C15" s="11"/>
      <c r="D15" s="11"/>
      <c r="M15" s="17"/>
      <c r="N15" s="17"/>
    </row>
    <row r="16" spans="1:14" ht="12.75">
      <c r="A16" s="8"/>
      <c r="B16" s="8"/>
      <c r="C16" s="11"/>
      <c r="D16" s="11"/>
      <c r="M16" s="17"/>
      <c r="N16" s="17"/>
    </row>
    <row r="17" spans="1:14" ht="12.75">
      <c r="A17" s="8"/>
      <c r="B17" s="8"/>
      <c r="C17" s="11"/>
      <c r="D17" s="11"/>
      <c r="M17" s="17"/>
      <c r="N17" s="17"/>
    </row>
    <row r="18" spans="1:14" ht="12.75">
      <c r="A18" s="8"/>
      <c r="B18" s="8"/>
      <c r="C18" s="11"/>
      <c r="D18" s="11"/>
      <c r="M18" s="17"/>
      <c r="N18" s="17"/>
    </row>
    <row r="19" spans="1:14" ht="12.75">
      <c r="A19" s="8"/>
      <c r="B19" s="8"/>
      <c r="C19" s="11"/>
      <c r="D19" s="11"/>
      <c r="M19" s="17"/>
      <c r="N19" s="17"/>
    </row>
    <row r="20" spans="1:14" ht="12.75">
      <c r="A20" s="8"/>
      <c r="B20" s="8"/>
      <c r="C20" s="11"/>
      <c r="D20" s="11"/>
      <c r="M20" s="17"/>
      <c r="N20" s="17"/>
    </row>
    <row r="21" spans="1:14" ht="12.75">
      <c r="A21" s="8"/>
      <c r="B21" s="8"/>
      <c r="C21" s="11"/>
      <c r="D21" s="11"/>
      <c r="M21" s="17"/>
      <c r="N21" s="17"/>
    </row>
    <row r="22" spans="1:14" ht="12.75">
      <c r="A22" s="8"/>
      <c r="B22" s="8"/>
      <c r="C22" s="11"/>
      <c r="D22" s="11"/>
      <c r="M22" s="17"/>
      <c r="N22" s="17"/>
    </row>
    <row r="23" spans="1:14" ht="12.75">
      <c r="A23" s="8"/>
      <c r="B23" s="8"/>
      <c r="C23" s="11"/>
      <c r="D23" s="11"/>
      <c r="M23" s="17"/>
      <c r="N23" s="17"/>
    </row>
    <row r="24" spans="1:14" ht="12.75">
      <c r="A24" s="8"/>
      <c r="B24" s="8"/>
      <c r="C24" s="11"/>
      <c r="D24" s="11"/>
      <c r="M24" s="17"/>
      <c r="N24" s="17"/>
    </row>
    <row r="25" spans="1:14" ht="12.75">
      <c r="A25" s="8"/>
      <c r="B25" s="8"/>
      <c r="C25" s="11"/>
      <c r="D25" s="11"/>
      <c r="M25" s="17"/>
      <c r="N25" s="17"/>
    </row>
    <row r="26" spans="1:14" ht="12.75">
      <c r="A26" s="8"/>
      <c r="B26" s="8"/>
      <c r="C26" s="11"/>
      <c r="D26" s="11"/>
      <c r="M26" s="17"/>
      <c r="N26" s="17"/>
    </row>
    <row r="27" spans="1:14" ht="12.75">
      <c r="A27" s="8"/>
      <c r="B27" s="8"/>
      <c r="C27" s="11"/>
      <c r="D27" s="11"/>
      <c r="M27" s="17"/>
      <c r="N27" s="17"/>
    </row>
    <row r="28" spans="1:14" ht="12.75">
      <c r="A28" s="8"/>
      <c r="B28" s="8"/>
      <c r="C28" s="11"/>
      <c r="D28" s="11"/>
      <c r="M28" s="17"/>
      <c r="N28" s="17"/>
    </row>
    <row r="29" spans="1:14" ht="12.75">
      <c r="A29" s="8"/>
      <c r="B29" s="8"/>
      <c r="C29" s="11"/>
      <c r="D29" s="11"/>
      <c r="M29" s="17"/>
      <c r="N29" s="17"/>
    </row>
    <row r="30" spans="1:14" ht="12.75">
      <c r="A30" s="8"/>
      <c r="B30" s="8"/>
      <c r="C30" s="11"/>
      <c r="D30" s="11"/>
      <c r="M30" s="17"/>
      <c r="N30" s="17"/>
    </row>
    <row r="31" spans="1:14" ht="12.75">
      <c r="A31" s="8"/>
      <c r="B31" s="8"/>
      <c r="C31" s="11"/>
      <c r="D31" s="11"/>
      <c r="M31" s="17"/>
      <c r="N31" s="17"/>
    </row>
    <row r="32" spans="1:14" ht="12.75">
      <c r="A32" s="8"/>
      <c r="B32" s="8"/>
      <c r="C32" s="11"/>
      <c r="D32" s="11"/>
      <c r="M32" s="17"/>
      <c r="N32" s="17"/>
    </row>
    <row r="33" spans="1:14" ht="12.75">
      <c r="A33" s="8"/>
      <c r="B33" s="8"/>
      <c r="C33" s="11"/>
      <c r="D33" s="11"/>
      <c r="M33" s="17"/>
      <c r="N33" s="17"/>
    </row>
    <row r="34" spans="1:14" ht="12.75">
      <c r="A34" s="8"/>
      <c r="B34" s="8"/>
      <c r="C34" s="11"/>
      <c r="D34" s="11"/>
      <c r="M34" s="17"/>
      <c r="N34" s="17"/>
    </row>
    <row r="35" spans="1:14" ht="12.75">
      <c r="A35" s="8"/>
      <c r="B35" s="8"/>
      <c r="C35" s="11"/>
      <c r="D35" s="11"/>
      <c r="M35" s="17"/>
      <c r="N35" s="17"/>
    </row>
    <row r="36" spans="1:14" ht="12.75">
      <c r="A36" s="8"/>
      <c r="B36" s="8"/>
      <c r="C36" s="11"/>
      <c r="D36" s="11"/>
      <c r="M36" s="17"/>
      <c r="N36" s="17"/>
    </row>
    <row r="37" spans="1:14" ht="12.75">
      <c r="A37" s="8"/>
      <c r="B37" s="8"/>
      <c r="C37" s="11"/>
      <c r="D37" s="11"/>
      <c r="M37" s="17"/>
      <c r="N37" s="17"/>
    </row>
    <row r="38" spans="1:14" ht="12.75">
      <c r="A38" s="8"/>
      <c r="B38" s="8"/>
      <c r="C38" s="11"/>
      <c r="D38" s="11"/>
      <c r="M38" s="17"/>
      <c r="N38" s="17"/>
    </row>
    <row r="39" spans="1:14" ht="12.75">
      <c r="A39" s="8"/>
      <c r="B39" s="8"/>
      <c r="C39" s="11"/>
      <c r="D39" s="11"/>
      <c r="M39" s="17"/>
      <c r="N39" s="17"/>
    </row>
    <row r="40" spans="1:14" ht="12.75">
      <c r="A40" s="8"/>
      <c r="B40" s="8"/>
      <c r="C40" s="11"/>
      <c r="D40" s="11"/>
      <c r="M40" s="17"/>
      <c r="N40" s="17"/>
    </row>
    <row r="41" spans="1:14" ht="12.75">
      <c r="A41" s="8"/>
      <c r="B41" s="8"/>
      <c r="C41" s="11"/>
      <c r="D41" s="11"/>
      <c r="M41" s="17"/>
      <c r="N41" s="17"/>
    </row>
    <row r="42" spans="1:14" ht="12.75">
      <c r="A42" s="8"/>
      <c r="B42" s="8"/>
      <c r="C42" s="11"/>
      <c r="D42" s="11"/>
      <c r="M42" s="17"/>
      <c r="N42" s="17"/>
    </row>
    <row r="43" spans="1:14" ht="12.75">
      <c r="A43" s="8"/>
      <c r="B43" s="8"/>
      <c r="C43" s="11"/>
      <c r="D43" s="11"/>
      <c r="M43" s="17"/>
      <c r="N43" s="17"/>
    </row>
    <row r="44" spans="1:14" ht="12.75">
      <c r="A44" s="8"/>
      <c r="B44" s="8"/>
      <c r="C44" s="11"/>
      <c r="D44" s="11"/>
      <c r="M44" s="17"/>
      <c r="N44" s="17"/>
    </row>
    <row r="45" spans="1:14" ht="12.75">
      <c r="A45" s="8"/>
      <c r="B45" s="8"/>
      <c r="C45" s="11"/>
      <c r="D45" s="11"/>
      <c r="M45" s="17"/>
      <c r="N45" s="17"/>
    </row>
    <row r="46" spans="1:14" ht="12.75">
      <c r="A46" s="8"/>
      <c r="B46" s="8"/>
      <c r="C46" s="11"/>
      <c r="D46" s="11"/>
      <c r="M46" s="17"/>
      <c r="N46" s="17"/>
    </row>
    <row r="47" spans="1:14" ht="12.75">
      <c r="A47" s="8"/>
      <c r="B47" s="8"/>
      <c r="C47" s="11"/>
      <c r="D47" s="11"/>
      <c r="M47" s="17"/>
      <c r="N47" s="17"/>
    </row>
    <row r="48" spans="1:14" ht="12.75">
      <c r="A48" s="8"/>
      <c r="B48" s="8"/>
      <c r="C48" s="11"/>
      <c r="D48" s="11"/>
      <c r="M48" s="17"/>
      <c r="N48" s="17"/>
    </row>
    <row r="49" spans="1:14" ht="12.75">
      <c r="A49" s="8"/>
      <c r="B49" s="8"/>
      <c r="C49" s="11"/>
      <c r="D49" s="11"/>
      <c r="M49" s="17"/>
      <c r="N49" s="17"/>
    </row>
    <row r="50" spans="1:14" ht="12.75">
      <c r="A50" s="8"/>
      <c r="B50" s="8"/>
      <c r="C50" s="11"/>
      <c r="D50" s="11"/>
      <c r="M50" s="17"/>
      <c r="N50" s="17"/>
    </row>
    <row r="51" spans="13:14" ht="12.75">
      <c r="M51" s="17"/>
      <c r="N51" s="17"/>
    </row>
    <row r="52" spans="13:14" ht="12.75">
      <c r="M52" s="17"/>
      <c r="N52" s="17"/>
    </row>
    <row r="53" spans="13:14" ht="12.75">
      <c r="M53" s="17"/>
      <c r="N53" s="17"/>
    </row>
    <row r="54" spans="13:14" ht="12.75">
      <c r="M54" s="17"/>
      <c r="N54" s="17"/>
    </row>
    <row r="55" spans="13:14" ht="12.75">
      <c r="M55" s="17"/>
      <c r="N55" s="17"/>
    </row>
    <row r="56" spans="13:14" ht="12.75">
      <c r="M56" s="17"/>
      <c r="N56" s="17"/>
    </row>
    <row r="57" spans="13:14" ht="12.75">
      <c r="M57" s="17"/>
      <c r="N57" s="17"/>
    </row>
    <row r="58" spans="13:14" ht="12.75">
      <c r="M58" s="17"/>
      <c r="N58" s="17"/>
    </row>
    <row r="59" spans="13:14" ht="12.75">
      <c r="M59" s="17"/>
      <c r="N59" s="17"/>
    </row>
    <row r="60" spans="13:14" ht="12.75">
      <c r="M60" s="17"/>
      <c r="N60" s="17"/>
    </row>
    <row r="61" spans="13:14" ht="12.75">
      <c r="M61" s="17"/>
      <c r="N61" s="17"/>
    </row>
    <row r="62" spans="13:14" ht="12.75">
      <c r="M62" s="17"/>
      <c r="N62" s="17"/>
    </row>
    <row r="63" spans="13:14" ht="12.75">
      <c r="M63" s="17"/>
      <c r="N63" s="17"/>
    </row>
    <row r="64" spans="13:14" ht="12.75">
      <c r="M64" s="17"/>
      <c r="N64" s="17"/>
    </row>
    <row r="65" spans="13:14" ht="12.75">
      <c r="M65" s="17"/>
      <c r="N65" s="17"/>
    </row>
    <row r="66" spans="13:14" ht="12.75">
      <c r="M66" s="17"/>
      <c r="N66" s="17"/>
    </row>
    <row r="67" spans="13:14" ht="12.75">
      <c r="M67" s="17"/>
      <c r="N67" s="17"/>
    </row>
    <row r="68" spans="13:14" ht="12.75">
      <c r="M68" s="17"/>
      <c r="N68" s="17"/>
    </row>
    <row r="69" spans="13:14" ht="12.75">
      <c r="M69" s="17"/>
      <c r="N69" s="17"/>
    </row>
    <row r="70" spans="13:14" ht="12.75">
      <c r="M70" s="17"/>
      <c r="N70" s="17"/>
    </row>
    <row r="71" spans="13:14" ht="12.75">
      <c r="M71" s="17"/>
      <c r="N71" s="17"/>
    </row>
    <row r="72" spans="13:14" ht="12.75">
      <c r="M72" s="17"/>
      <c r="N72" s="17"/>
    </row>
    <row r="73" spans="13:14" ht="12.75">
      <c r="M73" s="17"/>
      <c r="N73" s="17"/>
    </row>
    <row r="74" spans="13:14" ht="12.75">
      <c r="M74" s="17"/>
      <c r="N74" s="17"/>
    </row>
    <row r="75" spans="13:14" ht="12.75">
      <c r="M75" s="17"/>
      <c r="N75" s="17"/>
    </row>
    <row r="76" spans="13:14" ht="12.75">
      <c r="M76" s="17"/>
      <c r="N76" s="17"/>
    </row>
    <row r="77" spans="13:14" ht="12.75">
      <c r="M77" s="17"/>
      <c r="N77" s="17"/>
    </row>
    <row r="78" spans="13:14" ht="12.75">
      <c r="M78" s="17"/>
      <c r="N78" s="17"/>
    </row>
    <row r="79" spans="13:14" ht="12.75">
      <c r="M79" s="17"/>
      <c r="N79" s="17"/>
    </row>
    <row r="80" spans="13:14" ht="12.75">
      <c r="M80" s="17"/>
      <c r="N80" s="17"/>
    </row>
    <row r="81" spans="13:14" ht="12.75">
      <c r="M81" s="17"/>
      <c r="N81" s="17"/>
    </row>
    <row r="82" spans="13:14" ht="12.75">
      <c r="M82" s="17"/>
      <c r="N82" s="17"/>
    </row>
    <row r="83" spans="13:14" ht="12.75">
      <c r="M83" s="17"/>
      <c r="N83" s="17"/>
    </row>
    <row r="84" spans="13:14" ht="12.75">
      <c r="M84" s="17"/>
      <c r="N84" s="17"/>
    </row>
    <row r="85" spans="13:14" ht="12.75">
      <c r="M85" s="17"/>
      <c r="N85" s="17"/>
    </row>
    <row r="86" spans="13:14" ht="12.75">
      <c r="M86" s="17"/>
      <c r="N86" s="17"/>
    </row>
    <row r="87" spans="13:14" ht="12.75">
      <c r="M87" s="17"/>
      <c r="N87" s="17"/>
    </row>
    <row r="88" spans="13:14" ht="12.75">
      <c r="M88" s="17"/>
      <c r="N88" s="17"/>
    </row>
    <row r="89" spans="13:14" ht="12.75">
      <c r="M89" s="17"/>
      <c r="N89" s="17"/>
    </row>
    <row r="90" spans="13:14" ht="12.75">
      <c r="M90" s="17"/>
      <c r="N90" s="17"/>
    </row>
    <row r="91" spans="13:14" ht="12.75">
      <c r="M91" s="17"/>
      <c r="N91" s="17"/>
    </row>
    <row r="92" spans="13:14" ht="12.75">
      <c r="M92" s="17"/>
      <c r="N92" s="17"/>
    </row>
    <row r="93" spans="13:14" ht="12.75">
      <c r="M93" s="17"/>
      <c r="N93" s="17"/>
    </row>
    <row r="94" spans="13:14" ht="12.75">
      <c r="M94" s="17"/>
      <c r="N94" s="17"/>
    </row>
    <row r="95" spans="13:14" ht="12.75">
      <c r="M95" s="17"/>
      <c r="N95" s="17"/>
    </row>
    <row r="96" spans="13:14" ht="12.75">
      <c r="M96" s="17"/>
      <c r="N96" s="17"/>
    </row>
    <row r="97" spans="13:14" ht="12.75">
      <c r="M97" s="17"/>
      <c r="N97" s="17"/>
    </row>
    <row r="98" spans="13:14" ht="12.75">
      <c r="M98" s="17"/>
      <c r="N98" s="17"/>
    </row>
    <row r="99" spans="13:14" ht="12.75">
      <c r="M99" s="17"/>
      <c r="N99" s="17"/>
    </row>
    <row r="100" spans="13:14" ht="12.75">
      <c r="M100" s="17"/>
      <c r="N100" s="17"/>
    </row>
    <row r="101" spans="13:14" ht="12.75">
      <c r="M101" s="17"/>
      <c r="N101" s="17"/>
    </row>
    <row r="102" spans="13:14" ht="12.75">
      <c r="M102" s="17"/>
      <c r="N102" s="17"/>
    </row>
    <row r="103" spans="13:14" ht="12.75">
      <c r="M103" s="17"/>
      <c r="N103" s="17"/>
    </row>
    <row r="104" spans="13:14" ht="12.75">
      <c r="M104" s="17"/>
      <c r="N104" s="17"/>
    </row>
    <row r="105" spans="13:14" ht="12.75">
      <c r="M105" s="17"/>
      <c r="N105" s="17"/>
    </row>
    <row r="106" spans="13:14" ht="12.75">
      <c r="M106" s="17"/>
      <c r="N106" s="17"/>
    </row>
    <row r="107" spans="13:14" ht="12.75">
      <c r="M107" s="17"/>
      <c r="N107" s="17"/>
    </row>
    <row r="108" spans="13:14" ht="12.75">
      <c r="M108" s="17"/>
      <c r="N108" s="17"/>
    </row>
    <row r="109" spans="13:14" ht="12.75">
      <c r="M109" s="17"/>
      <c r="N109" s="17"/>
    </row>
    <row r="110" spans="13:14" ht="12.75">
      <c r="M110" s="17"/>
      <c r="N110" s="17"/>
    </row>
    <row r="111" spans="13:14" ht="12.75">
      <c r="M111" s="17"/>
      <c r="N111" s="17"/>
    </row>
    <row r="112" spans="13:14" ht="12.75">
      <c r="M112" s="17"/>
      <c r="N112" s="17"/>
    </row>
    <row r="113" spans="13:14" ht="12.75">
      <c r="M113" s="17"/>
      <c r="N113" s="17"/>
    </row>
    <row r="114" spans="13:14" ht="12.75">
      <c r="M114" s="17"/>
      <c r="N114" s="17"/>
    </row>
    <row r="115" spans="13:14" ht="12.75">
      <c r="M115" s="17"/>
      <c r="N115" s="17"/>
    </row>
    <row r="116" spans="13:14" ht="12.75">
      <c r="M116" s="17"/>
      <c r="N116" s="17"/>
    </row>
    <row r="117" spans="13:14" ht="12.75">
      <c r="M117" s="17"/>
      <c r="N117" s="17"/>
    </row>
    <row r="118" spans="13:14" ht="12.75">
      <c r="M118" s="17"/>
      <c r="N118" s="17"/>
    </row>
    <row r="119" spans="13:14" ht="12.75">
      <c r="M119" s="17"/>
      <c r="N119" s="17"/>
    </row>
    <row r="120" spans="13:14" ht="12.75">
      <c r="M120" s="17"/>
      <c r="N120" s="17"/>
    </row>
    <row r="121" spans="13:14" ht="12.75">
      <c r="M121" s="17"/>
      <c r="N121" s="17"/>
    </row>
    <row r="122" spans="13:14" ht="12.75">
      <c r="M122" s="17"/>
      <c r="N122" s="17"/>
    </row>
    <row r="123" spans="13:14" ht="12.75">
      <c r="M123" s="17"/>
      <c r="N123" s="17"/>
    </row>
    <row r="124" spans="13:14" ht="12.75">
      <c r="M124" s="17"/>
      <c r="N124" s="17"/>
    </row>
    <row r="125" spans="13:14" ht="12.75">
      <c r="M125" s="17"/>
      <c r="N125" s="17"/>
    </row>
    <row r="126" spans="13:14" ht="12.75">
      <c r="M126" s="17"/>
      <c r="N126" s="17"/>
    </row>
    <row r="127" spans="13:14" ht="12.75">
      <c r="M127" s="17"/>
      <c r="N127" s="17"/>
    </row>
    <row r="128" spans="13:14" ht="12.75">
      <c r="M128" s="17"/>
      <c r="N128" s="17"/>
    </row>
    <row r="129" spans="13:14" ht="12.75">
      <c r="M129" s="17"/>
      <c r="N129" s="17"/>
    </row>
    <row r="130" spans="13:14" ht="12.75">
      <c r="M130" s="17"/>
      <c r="N130" s="17"/>
    </row>
    <row r="131" spans="13:14" ht="12.75">
      <c r="M131" s="17"/>
      <c r="N131" s="17"/>
    </row>
    <row r="132" spans="13:14" ht="12.75">
      <c r="M132" s="17"/>
      <c r="N132" s="17"/>
    </row>
    <row r="133" spans="13:14" ht="12.75">
      <c r="M133" s="17"/>
      <c r="N133" s="17"/>
    </row>
    <row r="134" spans="13:14" ht="12.75">
      <c r="M134" s="17"/>
      <c r="N134" s="17"/>
    </row>
    <row r="135" spans="13:14" ht="12.75">
      <c r="M135" s="17"/>
      <c r="N135" s="17"/>
    </row>
    <row r="136" spans="13:14" ht="12.75">
      <c r="M136" s="17"/>
      <c r="N136" s="17"/>
    </row>
    <row r="137" spans="13:14" ht="12.75">
      <c r="M137" s="17"/>
      <c r="N137" s="17"/>
    </row>
    <row r="138" spans="13:14" ht="12.75">
      <c r="M138" s="17"/>
      <c r="N138" s="17"/>
    </row>
    <row r="139" spans="13:14" ht="12.75">
      <c r="M139" s="17"/>
      <c r="N139" s="17"/>
    </row>
    <row r="140" spans="13:14" ht="12.75">
      <c r="M140" s="17"/>
      <c r="N140" s="17"/>
    </row>
    <row r="141" spans="13:14" ht="12.75">
      <c r="M141" s="17"/>
      <c r="N141" s="17"/>
    </row>
    <row r="142" spans="13:14" ht="12.75">
      <c r="M142" s="17"/>
      <c r="N142" s="17"/>
    </row>
    <row r="143" spans="13:14" ht="12.75">
      <c r="M143" s="17"/>
      <c r="N143" s="17"/>
    </row>
    <row r="144" spans="13:14" ht="12.75">
      <c r="M144" s="17"/>
      <c r="N144" s="17"/>
    </row>
    <row r="145" spans="13:14" ht="12.75">
      <c r="M145" s="17"/>
      <c r="N145" s="17"/>
    </row>
    <row r="146" spans="13:14" ht="12.75">
      <c r="M146" s="17"/>
      <c r="N146" s="17"/>
    </row>
    <row r="147" spans="13:14" ht="12.75">
      <c r="M147" s="17"/>
      <c r="N147" s="17"/>
    </row>
    <row r="148" spans="13:14" ht="12.75">
      <c r="M148" s="17"/>
      <c r="N148" s="17"/>
    </row>
    <row r="149" spans="13:14" ht="12.75">
      <c r="M149" s="17"/>
      <c r="N149" s="17"/>
    </row>
    <row r="150" spans="13:14" ht="12.75">
      <c r="M150" s="17"/>
      <c r="N150" s="17"/>
    </row>
    <row r="151" spans="13:14" ht="12.75">
      <c r="M151" s="17"/>
      <c r="N151" s="17"/>
    </row>
    <row r="152" spans="13:14" ht="12.75">
      <c r="M152" s="17"/>
      <c r="N152" s="17"/>
    </row>
    <row r="153" spans="13:14" ht="12.75">
      <c r="M153" s="17"/>
      <c r="N153" s="17"/>
    </row>
    <row r="154" spans="13:14" ht="12.75">
      <c r="M154" s="17"/>
      <c r="N154" s="17"/>
    </row>
    <row r="155" spans="13:14" ht="12.75">
      <c r="M155" s="17"/>
      <c r="N155" s="17"/>
    </row>
    <row r="156" spans="13:14" ht="12.75">
      <c r="M156" s="17"/>
      <c r="N156" s="17"/>
    </row>
    <row r="157" spans="13:14" ht="12.75">
      <c r="M157" s="17"/>
      <c r="N157" s="17"/>
    </row>
    <row r="158" spans="13:14" ht="12.75">
      <c r="M158" s="17"/>
      <c r="N158" s="17"/>
    </row>
    <row r="159" spans="13:14" ht="12.75">
      <c r="M159" s="17"/>
      <c r="N159" s="17"/>
    </row>
    <row r="160" spans="13:14" ht="12.75">
      <c r="M160" s="17"/>
      <c r="N160" s="17"/>
    </row>
    <row r="161" spans="13:14" ht="12.75">
      <c r="M161" s="17"/>
      <c r="N161" s="17"/>
    </row>
    <row r="162" spans="13:14" ht="12.75">
      <c r="M162" s="17"/>
      <c r="N162" s="17"/>
    </row>
    <row r="163" spans="13:14" ht="12.75">
      <c r="M163" s="17"/>
      <c r="N163" s="17"/>
    </row>
    <row r="164" spans="13:14" ht="12.75">
      <c r="M164" s="17"/>
      <c r="N164" s="17"/>
    </row>
    <row r="165" spans="13:14" ht="12.75">
      <c r="M165" s="17"/>
      <c r="N165" s="17"/>
    </row>
    <row r="166" spans="13:14" ht="12.75">
      <c r="M166" s="17"/>
      <c r="N166" s="17"/>
    </row>
    <row r="167" spans="13:14" ht="12.75">
      <c r="M167" s="17"/>
      <c r="N167" s="17"/>
    </row>
    <row r="168" spans="13:14" ht="12.75">
      <c r="M168" s="17"/>
      <c r="N168" s="17"/>
    </row>
    <row r="169" spans="13:14" ht="12.75">
      <c r="M169" s="17"/>
      <c r="N169" s="17"/>
    </row>
    <row r="170" spans="13:14" ht="12.75">
      <c r="M170" s="17"/>
      <c r="N170" s="17"/>
    </row>
    <row r="171" spans="13:14" ht="12.75">
      <c r="M171" s="17"/>
      <c r="N171" s="17"/>
    </row>
    <row r="172" spans="13:14" ht="12.75">
      <c r="M172" s="17"/>
      <c r="N172" s="17"/>
    </row>
    <row r="173" spans="13:14" ht="12.75">
      <c r="M173" s="17"/>
      <c r="N173" s="17"/>
    </row>
    <row r="174" spans="13:14" ht="12.75">
      <c r="M174" s="17"/>
      <c r="N174" s="17"/>
    </row>
    <row r="175" spans="13:14" ht="12.75">
      <c r="M175" s="17"/>
      <c r="N175" s="17"/>
    </row>
    <row r="176" spans="13:14" ht="12.75">
      <c r="M176" s="17"/>
      <c r="N176" s="17"/>
    </row>
    <row r="177" spans="13:14" ht="12.75">
      <c r="M177" s="17"/>
      <c r="N177" s="17"/>
    </row>
    <row r="178" spans="13:14" ht="12.75">
      <c r="M178" s="17"/>
      <c r="N178" s="17"/>
    </row>
    <row r="179" spans="13:14" ht="12.75">
      <c r="M179" s="17"/>
      <c r="N179" s="17"/>
    </row>
    <row r="180" spans="13:14" ht="12.75">
      <c r="M180" s="17"/>
      <c r="N180" s="17"/>
    </row>
    <row r="181" spans="13:14" ht="12.75">
      <c r="M181" s="17"/>
      <c r="N181" s="17"/>
    </row>
    <row r="182" spans="13:14" ht="12.75">
      <c r="M182" s="17"/>
      <c r="N182" s="17"/>
    </row>
    <row r="183" spans="13:14" ht="12.75">
      <c r="M183" s="17"/>
      <c r="N183" s="17"/>
    </row>
    <row r="184" spans="13:14" ht="12.75">
      <c r="M184" s="17"/>
      <c r="N184" s="17"/>
    </row>
    <row r="185" spans="13:14" ht="12.75">
      <c r="M185" s="17"/>
      <c r="N185" s="17"/>
    </row>
    <row r="186" spans="13:14" ht="12.75">
      <c r="M186" s="17"/>
      <c r="N186" s="17"/>
    </row>
    <row r="187" spans="13:14" ht="12.75">
      <c r="M187" s="17"/>
      <c r="N187" s="17"/>
    </row>
    <row r="188" spans="13:14" ht="12.75">
      <c r="M188" s="17"/>
      <c r="N188" s="17"/>
    </row>
    <row r="189" spans="13:14" ht="12.75">
      <c r="M189" s="17"/>
      <c r="N189" s="17"/>
    </row>
    <row r="190" spans="13:14" ht="12.75">
      <c r="M190" s="17"/>
      <c r="N190" s="17"/>
    </row>
    <row r="191" spans="13:14" ht="12.75">
      <c r="M191" s="17"/>
      <c r="N191" s="17"/>
    </row>
    <row r="192" spans="13:14" ht="12.75">
      <c r="M192" s="17"/>
      <c r="N192" s="17"/>
    </row>
    <row r="193" spans="13:14" ht="12.75">
      <c r="M193" s="17"/>
      <c r="N193" s="17"/>
    </row>
    <row r="194" spans="13:14" ht="12.75">
      <c r="M194" s="17"/>
      <c r="N194" s="17"/>
    </row>
    <row r="195" spans="13:14" ht="12.75">
      <c r="M195" s="17"/>
      <c r="N195" s="17"/>
    </row>
    <row r="196" spans="13:14" ht="12.75">
      <c r="M196" s="17"/>
      <c r="N196" s="17"/>
    </row>
    <row r="197" spans="13:14" ht="12.75">
      <c r="M197" s="17"/>
      <c r="N197" s="17"/>
    </row>
    <row r="198" spans="13:14" ht="12.75">
      <c r="M198" s="17"/>
      <c r="N198" s="17"/>
    </row>
    <row r="199" spans="13:14" ht="12.75">
      <c r="M199" s="17"/>
      <c r="N199" s="17"/>
    </row>
    <row r="200" spans="13:14" ht="12.75">
      <c r="M200" s="17"/>
      <c r="N200" s="17"/>
    </row>
    <row r="201" spans="13:14" ht="12.75">
      <c r="M201" s="17"/>
      <c r="N201" s="17"/>
    </row>
    <row r="202" spans="13:14" ht="12.75">
      <c r="M202" s="17"/>
      <c r="N202" s="17"/>
    </row>
    <row r="203" spans="13:14" ht="12.75">
      <c r="M203" s="17"/>
      <c r="N203" s="17"/>
    </row>
    <row r="204" spans="13:14" ht="12.75">
      <c r="M204" s="17"/>
      <c r="N204" s="17"/>
    </row>
    <row r="205" spans="13:14" ht="12.75">
      <c r="M205" s="17"/>
      <c r="N205" s="17"/>
    </row>
    <row r="206" spans="13:14" ht="12.75">
      <c r="M206" s="17"/>
      <c r="N206" s="17"/>
    </row>
    <row r="207" spans="13:14" ht="12.75">
      <c r="M207" s="17"/>
      <c r="N207" s="17"/>
    </row>
    <row r="208" spans="13:14" ht="12.75">
      <c r="M208" s="17"/>
      <c r="N208" s="17"/>
    </row>
    <row r="209" spans="13:14" ht="12.75">
      <c r="M209" s="17"/>
      <c r="N209" s="17"/>
    </row>
    <row r="210" spans="13:14" ht="12.75">
      <c r="M210" s="17"/>
      <c r="N210" s="17"/>
    </row>
    <row r="211" spans="13:14" ht="12.75">
      <c r="M211" s="17"/>
      <c r="N211" s="17"/>
    </row>
    <row r="212" spans="13:14" ht="12.75">
      <c r="M212" s="17"/>
      <c r="N212" s="17"/>
    </row>
    <row r="213" spans="13:14" ht="12.75">
      <c r="M213" s="17"/>
      <c r="N213" s="17"/>
    </row>
    <row r="214" spans="13:14" ht="12.75">
      <c r="M214" s="17"/>
      <c r="N214" s="17"/>
    </row>
    <row r="215" spans="13:14" ht="12.75">
      <c r="M215" s="17"/>
      <c r="N215" s="17"/>
    </row>
    <row r="216" spans="13:14" ht="12.75">
      <c r="M216" s="17"/>
      <c r="N216" s="17"/>
    </row>
    <row r="217" spans="13:14" ht="12.75">
      <c r="M217" s="17"/>
      <c r="N217" s="17"/>
    </row>
    <row r="218" spans="13:14" ht="12.75">
      <c r="M218" s="17"/>
      <c r="N218" s="17"/>
    </row>
    <row r="219" spans="13:14" ht="12.75">
      <c r="M219" s="17"/>
      <c r="N219" s="17"/>
    </row>
    <row r="220" spans="13:14" ht="12.75">
      <c r="M220" s="17"/>
      <c r="N220" s="17"/>
    </row>
    <row r="221" spans="13:14" ht="12.75">
      <c r="M221" s="17"/>
      <c r="N221" s="17"/>
    </row>
    <row r="222" spans="13:14" ht="12.75">
      <c r="M222" s="17"/>
      <c r="N222" s="17"/>
    </row>
    <row r="223" spans="13:14" ht="12.75">
      <c r="M223" s="17"/>
      <c r="N223" s="17"/>
    </row>
    <row r="224" spans="13:14" ht="12.75">
      <c r="M224" s="17"/>
      <c r="N224" s="17"/>
    </row>
    <row r="225" spans="13:14" ht="12.75">
      <c r="M225" s="17"/>
      <c r="N225" s="17"/>
    </row>
    <row r="226" spans="13:14" ht="12.75">
      <c r="M226" s="17"/>
      <c r="N226" s="17"/>
    </row>
    <row r="227" spans="13:14" ht="12.75">
      <c r="M227" s="17"/>
      <c r="N227" s="17"/>
    </row>
    <row r="228" spans="13:14" ht="12.75">
      <c r="M228" s="17"/>
      <c r="N228" s="17"/>
    </row>
    <row r="229" spans="13:14" ht="12.75">
      <c r="M229" s="17"/>
      <c r="N229" s="17"/>
    </row>
    <row r="230" spans="13:14" ht="12.75">
      <c r="M230" s="17"/>
      <c r="N230" s="17"/>
    </row>
    <row r="231" spans="13:14" ht="12.75">
      <c r="M231" s="17"/>
      <c r="N231" s="17"/>
    </row>
    <row r="232" spans="13:14" ht="12.75">
      <c r="M232" s="17"/>
      <c r="N232" s="17"/>
    </row>
    <row r="233" spans="13:14" ht="12.75">
      <c r="M233" s="17"/>
      <c r="N233" s="17"/>
    </row>
    <row r="234" spans="13:14" ht="12.75">
      <c r="M234" s="17"/>
      <c r="N234" s="17"/>
    </row>
    <row r="235" spans="13:14" ht="12.75">
      <c r="M235" s="17"/>
      <c r="N235" s="17"/>
    </row>
    <row r="236" spans="13:14" ht="12.75">
      <c r="M236" s="17"/>
      <c r="N236" s="17"/>
    </row>
    <row r="237" spans="13:14" ht="12.75">
      <c r="M237" s="17"/>
      <c r="N237" s="17"/>
    </row>
    <row r="238" spans="13:14" ht="12.75">
      <c r="M238" s="17"/>
      <c r="N238" s="17"/>
    </row>
    <row r="239" spans="13:14" ht="12.75">
      <c r="M239" s="17"/>
      <c r="N239" s="17"/>
    </row>
    <row r="240" spans="13:14" ht="12.75">
      <c r="M240" s="17"/>
      <c r="N240" s="17"/>
    </row>
    <row r="241" spans="13:14" ht="12.75">
      <c r="M241" s="17"/>
      <c r="N241" s="17"/>
    </row>
    <row r="242" spans="13:14" ht="12.75">
      <c r="M242" s="17"/>
      <c r="N242" s="17"/>
    </row>
    <row r="243" spans="13:14" ht="12.75">
      <c r="M243" s="17"/>
      <c r="N243" s="17"/>
    </row>
    <row r="244" spans="13:14" ht="12.75">
      <c r="M244" s="17"/>
      <c r="N244" s="17"/>
    </row>
    <row r="245" spans="13:14" ht="12.75">
      <c r="M245" s="17"/>
      <c r="N245" s="17"/>
    </row>
    <row r="246" spans="13:14" ht="12.75">
      <c r="M246" s="17"/>
      <c r="N246" s="17"/>
    </row>
    <row r="247" spans="13:14" ht="12.75">
      <c r="M247" s="17"/>
      <c r="N247" s="17"/>
    </row>
    <row r="248" spans="13:14" ht="12.75">
      <c r="M248" s="17"/>
      <c r="N248" s="17"/>
    </row>
    <row r="249" spans="13:14" ht="12.75">
      <c r="M249" s="17"/>
      <c r="N249" s="17"/>
    </row>
    <row r="250" spans="13:14" ht="12.75">
      <c r="M250" s="17"/>
      <c r="N250" s="17"/>
    </row>
    <row r="251" spans="13:14" ht="12.75">
      <c r="M251" s="17"/>
      <c r="N251" s="17"/>
    </row>
    <row r="252" spans="13:14" ht="12.75">
      <c r="M252" s="17"/>
      <c r="N252" s="17"/>
    </row>
    <row r="253" spans="13:14" ht="12.75">
      <c r="M253" s="17"/>
      <c r="N253" s="17"/>
    </row>
    <row r="254" spans="13:14" ht="12.75">
      <c r="M254" s="17"/>
      <c r="N254" s="17"/>
    </row>
    <row r="255" spans="13:14" ht="12.75">
      <c r="M255" s="17"/>
      <c r="N255" s="17"/>
    </row>
    <row r="256" spans="13:14" ht="12.75">
      <c r="M256" s="17"/>
      <c r="N256" s="17"/>
    </row>
    <row r="257" spans="13:14" ht="12.75">
      <c r="M257" s="17"/>
      <c r="N257" s="17"/>
    </row>
    <row r="258" spans="13:14" ht="12.75">
      <c r="M258" s="17"/>
      <c r="N258" s="17"/>
    </row>
    <row r="259" spans="13:14" ht="12.75">
      <c r="M259" s="17"/>
      <c r="N259" s="17"/>
    </row>
    <row r="260" spans="13:14" ht="12.75">
      <c r="M260" s="17"/>
      <c r="N260" s="17"/>
    </row>
    <row r="261" spans="13:14" ht="12.75">
      <c r="M261" s="17"/>
      <c r="N261" s="17"/>
    </row>
    <row r="262" spans="13:14" ht="12.75">
      <c r="M262" s="17"/>
      <c r="N262" s="17"/>
    </row>
    <row r="263" spans="13:14" ht="12.75">
      <c r="M263" s="17"/>
      <c r="N263" s="17"/>
    </row>
    <row r="264" spans="13:14" ht="12.75">
      <c r="M264" s="17"/>
      <c r="N264" s="17"/>
    </row>
    <row r="265" spans="13:14" ht="12.75">
      <c r="M265" s="17"/>
      <c r="N265" s="17"/>
    </row>
    <row r="266" spans="13:14" ht="12.75">
      <c r="M266" s="17"/>
      <c r="N266" s="17"/>
    </row>
    <row r="267" spans="13:14" ht="12.75">
      <c r="M267" s="17"/>
      <c r="N267" s="17"/>
    </row>
    <row r="268" spans="13:14" ht="12.75">
      <c r="M268" s="17"/>
      <c r="N268" s="17"/>
    </row>
    <row r="269" spans="13:14" ht="12.75">
      <c r="M269" s="17"/>
      <c r="N269" s="17"/>
    </row>
    <row r="270" spans="13:14" ht="12.75">
      <c r="M270" s="17"/>
      <c r="N270" s="17"/>
    </row>
    <row r="271" spans="13:14" ht="12.75">
      <c r="M271" s="17"/>
      <c r="N271" s="17"/>
    </row>
    <row r="272" spans="13:14" ht="12.75">
      <c r="M272" s="17"/>
      <c r="N272" s="17"/>
    </row>
    <row r="273" spans="13:14" ht="12.75">
      <c r="M273" s="17"/>
      <c r="N273" s="17"/>
    </row>
    <row r="274" spans="13:14" ht="12.75">
      <c r="M274" s="17"/>
      <c r="N274" s="17"/>
    </row>
    <row r="275" spans="13:14" ht="12.75">
      <c r="M275" s="17"/>
      <c r="N275" s="17"/>
    </row>
    <row r="276" spans="13:14" ht="12.75">
      <c r="M276" s="17"/>
      <c r="N276" s="17"/>
    </row>
    <row r="277" spans="13:14" ht="12.75">
      <c r="M277" s="17"/>
      <c r="N277" s="17"/>
    </row>
    <row r="278" spans="13:14" ht="12.75">
      <c r="M278" s="17"/>
      <c r="N278" s="17"/>
    </row>
    <row r="279" spans="13:14" ht="12.75">
      <c r="M279" s="17"/>
      <c r="N279" s="17"/>
    </row>
    <row r="280" spans="13:14" ht="12.75">
      <c r="M280" s="17"/>
      <c r="N280" s="17"/>
    </row>
    <row r="281" spans="13:14" ht="12.75">
      <c r="M281" s="17"/>
      <c r="N281" s="17"/>
    </row>
    <row r="282" spans="13:14" ht="12.75">
      <c r="M282" s="17"/>
      <c r="N282" s="17"/>
    </row>
    <row r="283" spans="13:14" ht="12.75">
      <c r="M283" s="17"/>
      <c r="N283" s="17"/>
    </row>
    <row r="284" spans="13:14" ht="12.75">
      <c r="M284" s="17"/>
      <c r="N284" s="17"/>
    </row>
    <row r="285" spans="13:14" ht="12.75">
      <c r="M285" s="17"/>
      <c r="N285" s="17"/>
    </row>
    <row r="286" spans="13:14" ht="12.75">
      <c r="M286" s="17"/>
      <c r="N286" s="17"/>
    </row>
    <row r="287" spans="13:14" ht="12.75">
      <c r="M287" s="17"/>
      <c r="N287" s="17"/>
    </row>
    <row r="288" spans="13:14" ht="12.75">
      <c r="M288" s="17"/>
      <c r="N288" s="17"/>
    </row>
    <row r="289" spans="13:14" ht="12.75">
      <c r="M289" s="17"/>
      <c r="N289" s="17"/>
    </row>
    <row r="290" spans="13:14" ht="12.75">
      <c r="M290" s="17"/>
      <c r="N290" s="17"/>
    </row>
    <row r="291" spans="13:14" ht="12.75">
      <c r="M291" s="17"/>
      <c r="N291" s="17"/>
    </row>
    <row r="292" spans="13:14" ht="12.75">
      <c r="M292" s="17"/>
      <c r="N292" s="17"/>
    </row>
    <row r="293" spans="13:14" ht="12.75">
      <c r="M293" s="17"/>
      <c r="N293" s="17"/>
    </row>
    <row r="294" spans="13:14" ht="12.75">
      <c r="M294" s="17"/>
      <c r="N294" s="17"/>
    </row>
    <row r="295" spans="13:14" ht="12.75">
      <c r="M295" s="17"/>
      <c r="N295" s="17"/>
    </row>
    <row r="296" spans="13:14" ht="12.75">
      <c r="M296" s="17"/>
      <c r="N296" s="17"/>
    </row>
    <row r="297" spans="13:14" ht="12.75">
      <c r="M297" s="17"/>
      <c r="N297" s="17"/>
    </row>
    <row r="298" spans="13:14" ht="12.75">
      <c r="M298" s="17"/>
      <c r="N298" s="17"/>
    </row>
    <row r="299" spans="13:14" ht="12.75">
      <c r="M299" s="17"/>
      <c r="N299" s="17"/>
    </row>
    <row r="300" spans="13:14" ht="12.75">
      <c r="M300" s="17"/>
      <c r="N300" s="17"/>
    </row>
    <row r="301" spans="13:14" ht="12.75">
      <c r="M301" s="17"/>
      <c r="N301" s="17"/>
    </row>
    <row r="302" spans="13:14" ht="12.75">
      <c r="M302" s="17"/>
      <c r="N302" s="17"/>
    </row>
    <row r="303" spans="13:14" ht="12.75">
      <c r="M303" s="17"/>
      <c r="N303" s="17"/>
    </row>
    <row r="304" spans="13:14" ht="12.75">
      <c r="M304" s="17"/>
      <c r="N304" s="17"/>
    </row>
    <row r="305" spans="13:14" ht="12.75">
      <c r="M305" s="17"/>
      <c r="N305" s="17"/>
    </row>
    <row r="306" spans="13:14" ht="12.75">
      <c r="M306" s="17"/>
      <c r="N306" s="17"/>
    </row>
    <row r="307" spans="13:14" ht="12.75">
      <c r="M307" s="17"/>
      <c r="N307" s="17"/>
    </row>
    <row r="308" spans="13:14" ht="12.75">
      <c r="M308" s="17"/>
      <c r="N308" s="17"/>
    </row>
    <row r="309" spans="13:14" ht="12.75">
      <c r="M309" s="17"/>
      <c r="N309" s="17"/>
    </row>
    <row r="310" spans="13:14" ht="12.75">
      <c r="M310" s="17"/>
      <c r="N310" s="17"/>
    </row>
    <row r="311" spans="13:14" ht="12.75">
      <c r="M311" s="17"/>
      <c r="N311" s="17"/>
    </row>
    <row r="312" spans="13:14" ht="12.75">
      <c r="M312" s="17"/>
      <c r="N312" s="17"/>
    </row>
    <row r="313" spans="13:14" ht="12.75">
      <c r="M313" s="17"/>
      <c r="N313" s="17"/>
    </row>
    <row r="314" spans="13:14" ht="12.75">
      <c r="M314" s="17"/>
      <c r="N314" s="17"/>
    </row>
    <row r="315" spans="13:14" ht="12.75">
      <c r="M315" s="17"/>
      <c r="N315" s="17"/>
    </row>
    <row r="316" spans="13:14" ht="12.75">
      <c r="M316" s="17"/>
      <c r="N316" s="17"/>
    </row>
    <row r="317" spans="13:14" ht="12.75">
      <c r="M317" s="17"/>
      <c r="N317" s="17"/>
    </row>
    <row r="318" spans="13:14" ht="12.75">
      <c r="M318" s="17"/>
      <c r="N318" s="17"/>
    </row>
    <row r="319" spans="13:14" ht="12.75">
      <c r="M319" s="17"/>
      <c r="N319" s="17"/>
    </row>
    <row r="320" spans="13:14" ht="12.75">
      <c r="M320" s="17"/>
      <c r="N320" s="17"/>
    </row>
    <row r="321" spans="13:14" ht="12.75">
      <c r="M321" s="17"/>
      <c r="N321" s="17"/>
    </row>
    <row r="322" spans="13:14" ht="12.75">
      <c r="M322" s="17"/>
      <c r="N322" s="17"/>
    </row>
    <row r="323" spans="13:14" ht="12.75">
      <c r="M323" s="17"/>
      <c r="N323" s="17"/>
    </row>
    <row r="324" spans="13:14" ht="12.75">
      <c r="M324" s="17"/>
      <c r="N324" s="17"/>
    </row>
    <row r="325" spans="13:14" ht="12.75">
      <c r="M325" s="17"/>
      <c r="N325" s="17"/>
    </row>
    <row r="326" spans="13:14" ht="12.75">
      <c r="M326" s="17"/>
      <c r="N326" s="17"/>
    </row>
    <row r="327" spans="13:14" ht="12.75">
      <c r="M327" s="17"/>
      <c r="N327" s="17"/>
    </row>
    <row r="328" spans="13:14" ht="12.75">
      <c r="M328" s="17"/>
      <c r="N328" s="17"/>
    </row>
    <row r="329" spans="13:14" ht="12.75">
      <c r="M329" s="17"/>
      <c r="N329" s="17"/>
    </row>
    <row r="330" spans="13:14" ht="12.75">
      <c r="M330" s="17"/>
      <c r="N330" s="17"/>
    </row>
    <row r="331" spans="13:14" ht="12.75">
      <c r="M331" s="17"/>
      <c r="N331" s="17"/>
    </row>
    <row r="332" spans="13:14" ht="12.75">
      <c r="M332" s="17"/>
      <c r="N332" s="17"/>
    </row>
    <row r="333" spans="13:14" ht="12.75">
      <c r="M333" s="17"/>
      <c r="N333" s="17"/>
    </row>
    <row r="334" spans="13:14" ht="12.75">
      <c r="M334" s="17"/>
      <c r="N334" s="17"/>
    </row>
    <row r="335" spans="13:14" ht="12.75">
      <c r="M335" s="17"/>
      <c r="N335" s="17"/>
    </row>
    <row r="336" spans="13:14" ht="12.75">
      <c r="M336" s="17"/>
      <c r="N336" s="17"/>
    </row>
    <row r="337" spans="13:14" ht="12.75">
      <c r="M337" s="17"/>
      <c r="N337" s="17"/>
    </row>
    <row r="338" spans="13:14" ht="12.75">
      <c r="M338" s="17"/>
      <c r="N338" s="17"/>
    </row>
    <row r="339" spans="13:14" ht="12.75">
      <c r="M339" s="17"/>
      <c r="N339" s="17"/>
    </row>
    <row r="340" spans="13:14" ht="12.75">
      <c r="M340" s="17"/>
      <c r="N340" s="17"/>
    </row>
    <row r="341" spans="13:14" ht="12.75">
      <c r="M341" s="17"/>
      <c r="N341" s="17"/>
    </row>
    <row r="342" spans="13:14" ht="12.75">
      <c r="M342" s="17"/>
      <c r="N342" s="17"/>
    </row>
    <row r="343" spans="13:14" ht="12.75">
      <c r="M343" s="17"/>
      <c r="N343" s="17"/>
    </row>
    <row r="344" spans="13:14" ht="12.75">
      <c r="M344" s="17"/>
      <c r="N344" s="17"/>
    </row>
    <row r="345" spans="13:14" ht="12.75">
      <c r="M345" s="17"/>
      <c r="N345" s="17"/>
    </row>
    <row r="346" spans="13:14" ht="12.75">
      <c r="M346" s="17"/>
      <c r="N346" s="17"/>
    </row>
    <row r="347" spans="13:14" ht="12.75">
      <c r="M347" s="17"/>
      <c r="N347" s="17"/>
    </row>
    <row r="348" spans="13:14" ht="12.75">
      <c r="M348" s="17"/>
      <c r="N348" s="17"/>
    </row>
    <row r="349" spans="13:14" ht="12.75">
      <c r="M349" s="17"/>
      <c r="N349" s="17"/>
    </row>
    <row r="350" spans="13:14" ht="12.75">
      <c r="M350" s="17"/>
      <c r="N350" s="17"/>
    </row>
    <row r="351" spans="13:14" ht="12.75">
      <c r="M351" s="17"/>
      <c r="N351" s="17"/>
    </row>
    <row r="352" spans="13:14" ht="12.75">
      <c r="M352" s="17"/>
      <c r="N352" s="17"/>
    </row>
    <row r="353" spans="13:14" ht="12.75">
      <c r="M353" s="17"/>
      <c r="N353" s="17"/>
    </row>
    <row r="354" spans="13:14" ht="12.75">
      <c r="M354" s="17"/>
      <c r="N354" s="17"/>
    </row>
    <row r="355" spans="13:14" ht="12.75">
      <c r="M355" s="17"/>
      <c r="N355" s="17"/>
    </row>
    <row r="356" spans="13:14" ht="12.75">
      <c r="M356" s="17"/>
      <c r="N356" s="17"/>
    </row>
    <row r="357" spans="13:14" ht="12.75">
      <c r="M357" s="17"/>
      <c r="N357" s="17"/>
    </row>
    <row r="358" spans="13:14" ht="12.75">
      <c r="M358" s="17"/>
      <c r="N358" s="17"/>
    </row>
    <row r="359" spans="13:14" ht="12.75">
      <c r="M359" s="17"/>
      <c r="N359" s="17"/>
    </row>
    <row r="360" spans="13:14" ht="12.75">
      <c r="M360" s="17"/>
      <c r="N360" s="17"/>
    </row>
    <row r="361" spans="13:14" ht="12.75">
      <c r="M361" s="17"/>
      <c r="N361" s="17"/>
    </row>
    <row r="362" spans="13:14" ht="12.75">
      <c r="M362" s="17"/>
      <c r="N362" s="17"/>
    </row>
    <row r="363" spans="13:14" ht="12.75">
      <c r="M363" s="17"/>
      <c r="N363" s="17"/>
    </row>
    <row r="364" spans="13:14" ht="12.75">
      <c r="M364" s="17"/>
      <c r="N364" s="17"/>
    </row>
    <row r="365" spans="13:14" ht="12.75">
      <c r="M365" s="17"/>
      <c r="N365" s="17"/>
    </row>
    <row r="366" spans="13:14" ht="12.75">
      <c r="M366" s="17"/>
      <c r="N366" s="17"/>
    </row>
    <row r="367" spans="13:14" ht="12.75">
      <c r="M367" s="17"/>
      <c r="N367" s="17"/>
    </row>
    <row r="368" spans="13:14" ht="12.75">
      <c r="M368" s="17"/>
      <c r="N368" s="17"/>
    </row>
    <row r="369" spans="13:14" ht="12.75">
      <c r="M369" s="17"/>
      <c r="N369" s="17"/>
    </row>
    <row r="370" spans="13:14" ht="12.75">
      <c r="M370" s="17"/>
      <c r="N370" s="17"/>
    </row>
    <row r="371" spans="13:14" ht="12.75">
      <c r="M371" s="17"/>
      <c r="N371" s="17"/>
    </row>
    <row r="372" spans="13:14" ht="12.75">
      <c r="M372" s="17"/>
      <c r="N372" s="17"/>
    </row>
    <row r="373" spans="13:14" ht="12.75">
      <c r="M373" s="17"/>
      <c r="N373" s="17"/>
    </row>
    <row r="374" spans="13:14" ht="12.75">
      <c r="M374" s="17"/>
      <c r="N374" s="17"/>
    </row>
    <row r="375" spans="13:14" ht="12.75">
      <c r="M375" s="17"/>
      <c r="N375" s="17"/>
    </row>
    <row r="376" spans="13:14" ht="12.75">
      <c r="M376" s="17"/>
      <c r="N376" s="17"/>
    </row>
    <row r="377" spans="13:14" ht="12.75">
      <c r="M377" s="17"/>
      <c r="N377" s="17"/>
    </row>
    <row r="378" spans="13:14" ht="12.75">
      <c r="M378" s="17"/>
      <c r="N378" s="17"/>
    </row>
    <row r="379" spans="13:14" ht="12.75">
      <c r="M379" s="17"/>
      <c r="N379" s="17"/>
    </row>
    <row r="380" spans="13:14" ht="12.75">
      <c r="M380" s="17"/>
      <c r="N380" s="17"/>
    </row>
    <row r="381" spans="13:14" ht="12.75">
      <c r="M381" s="17"/>
      <c r="N381" s="17"/>
    </row>
    <row r="382" spans="13:14" ht="12.75">
      <c r="M382" s="17"/>
      <c r="N382" s="17"/>
    </row>
    <row r="383" spans="13:14" ht="12.75">
      <c r="M383" s="17"/>
      <c r="N383" s="17"/>
    </row>
    <row r="384" spans="13:14" ht="12.75">
      <c r="M384" s="17"/>
      <c r="N384" s="17"/>
    </row>
    <row r="385" spans="13:14" ht="12.75">
      <c r="M385" s="17"/>
      <c r="N385" s="17"/>
    </row>
    <row r="386" spans="13:14" ht="12.75">
      <c r="M386" s="17"/>
      <c r="N386" s="17"/>
    </row>
    <row r="387" spans="13:14" ht="12.75">
      <c r="M387" s="17"/>
      <c r="N387" s="17"/>
    </row>
    <row r="388" spans="13:14" ht="12.75">
      <c r="M388" s="17"/>
      <c r="N388" s="17"/>
    </row>
    <row r="389" spans="13:14" ht="12.75">
      <c r="M389" s="17"/>
      <c r="N389" s="17"/>
    </row>
    <row r="390" spans="13:14" ht="12.75">
      <c r="M390" s="17"/>
      <c r="N390" s="17"/>
    </row>
    <row r="391" spans="13:14" ht="12.75">
      <c r="M391" s="17"/>
      <c r="N391" s="17"/>
    </row>
    <row r="392" spans="13:14" ht="12.75">
      <c r="M392" s="17"/>
      <c r="N392" s="17"/>
    </row>
    <row r="393" spans="13:14" ht="12.75">
      <c r="M393" s="17"/>
      <c r="N393" s="17"/>
    </row>
    <row r="394" spans="13:14" ht="12.75">
      <c r="M394" s="17"/>
      <c r="N394" s="17"/>
    </row>
    <row r="395" spans="13:14" ht="12.75">
      <c r="M395" s="17"/>
      <c r="N395" s="17"/>
    </row>
    <row r="396" spans="13:14" ht="12.75">
      <c r="M396" s="17"/>
      <c r="N396" s="17"/>
    </row>
    <row r="397" spans="13:14" ht="12.75">
      <c r="M397" s="17"/>
      <c r="N397" s="17"/>
    </row>
    <row r="398" spans="13:14" ht="12.75">
      <c r="M398" s="17"/>
      <c r="N398" s="17"/>
    </row>
    <row r="399" spans="13:14" ht="12.75">
      <c r="M399" s="17"/>
      <c r="N399" s="17"/>
    </row>
    <row r="400" spans="13:14" ht="12.75">
      <c r="M400" s="17"/>
      <c r="N400" s="17"/>
    </row>
    <row r="401" spans="13:14" ht="12.75">
      <c r="M401" s="17"/>
      <c r="N401" s="17"/>
    </row>
    <row r="402" spans="13:14" ht="12.75">
      <c r="M402" s="17"/>
      <c r="N402" s="17"/>
    </row>
    <row r="403" spans="13:14" ht="12.75">
      <c r="M403" s="17"/>
      <c r="N403" s="17"/>
    </row>
    <row r="404" spans="13:14" ht="12.75">
      <c r="M404" s="17"/>
      <c r="N404" s="17"/>
    </row>
    <row r="405" spans="13:14" ht="12.75">
      <c r="M405" s="17"/>
      <c r="N405" s="17"/>
    </row>
    <row r="406" spans="13:14" ht="12.75">
      <c r="M406" s="17"/>
      <c r="N406" s="17"/>
    </row>
    <row r="407" spans="13:14" ht="12.75">
      <c r="M407" s="17"/>
      <c r="N407" s="17"/>
    </row>
    <row r="408" spans="13:14" ht="12.75">
      <c r="M408" s="17"/>
      <c r="N408" s="17"/>
    </row>
    <row r="409" spans="13:14" ht="12.75">
      <c r="M409" s="17"/>
      <c r="N409" s="17"/>
    </row>
    <row r="410" spans="13:14" ht="12.75">
      <c r="M410" s="17"/>
      <c r="N410" s="17"/>
    </row>
    <row r="411" spans="13:14" ht="12.75">
      <c r="M411" s="17"/>
      <c r="N411" s="17"/>
    </row>
    <row r="412" spans="13:14" ht="12.75">
      <c r="M412" s="17"/>
      <c r="N412" s="17"/>
    </row>
    <row r="413" spans="13:14" ht="12.75">
      <c r="M413" s="17"/>
      <c r="N413" s="17"/>
    </row>
    <row r="414" spans="13:14" ht="12.75">
      <c r="M414" s="17"/>
      <c r="N414" s="17"/>
    </row>
    <row r="415" spans="13:14" ht="12.75">
      <c r="M415" s="17"/>
      <c r="N415" s="17"/>
    </row>
    <row r="416" spans="13:14" ht="12.75">
      <c r="M416" s="17"/>
      <c r="N416" s="17"/>
    </row>
    <row r="417" spans="13:14" ht="12.75">
      <c r="M417" s="17"/>
      <c r="N417" s="17"/>
    </row>
    <row r="418" spans="13:14" ht="12.75">
      <c r="M418" s="17"/>
      <c r="N418" s="17"/>
    </row>
    <row r="419" spans="13:14" ht="12.75">
      <c r="M419" s="17"/>
      <c r="N419" s="17"/>
    </row>
    <row r="420" spans="13:14" ht="12.75">
      <c r="M420" s="17"/>
      <c r="N420" s="17"/>
    </row>
    <row r="421" spans="13:14" ht="12.75">
      <c r="M421" s="17"/>
      <c r="N421" s="17"/>
    </row>
    <row r="422" spans="13:14" ht="12.75">
      <c r="M422" s="17"/>
      <c r="N422" s="17"/>
    </row>
    <row r="423" spans="13:14" ht="12.75">
      <c r="M423" s="17"/>
      <c r="N423" s="17"/>
    </row>
    <row r="424" spans="13:14" ht="12.75">
      <c r="M424" s="17"/>
      <c r="N424" s="17"/>
    </row>
    <row r="425" spans="13:14" ht="12.75">
      <c r="M425" s="17"/>
      <c r="N425" s="17"/>
    </row>
    <row r="426" spans="13:14" ht="12.75">
      <c r="M426" s="17"/>
      <c r="N426" s="17"/>
    </row>
    <row r="427" spans="13:14" ht="12.75">
      <c r="M427" s="17"/>
      <c r="N427" s="17"/>
    </row>
    <row r="428" spans="13:14" ht="12.75">
      <c r="M428" s="17"/>
      <c r="N428" s="17"/>
    </row>
    <row r="429" spans="13:14" ht="12.75">
      <c r="M429" s="17"/>
      <c r="N429" s="17"/>
    </row>
    <row r="430" spans="13:14" ht="12.75">
      <c r="M430" s="17"/>
      <c r="N430" s="17"/>
    </row>
    <row r="431" spans="13:14" ht="12.75">
      <c r="M431" s="17"/>
      <c r="N431" s="17"/>
    </row>
    <row r="432" spans="13:14" ht="12.75">
      <c r="M432" s="17"/>
      <c r="N432" s="17"/>
    </row>
    <row r="433" spans="13:14" ht="12.75">
      <c r="M433" s="17"/>
      <c r="N433" s="17"/>
    </row>
    <row r="434" spans="13:14" ht="12.75">
      <c r="M434" s="17"/>
      <c r="N434" s="17"/>
    </row>
    <row r="435" spans="13:14" ht="12.75">
      <c r="M435" s="17"/>
      <c r="N435" s="17"/>
    </row>
    <row r="436" spans="13:14" ht="12.75">
      <c r="M436" s="17"/>
      <c r="N436" s="17"/>
    </row>
    <row r="437" spans="13:14" ht="12.75">
      <c r="M437" s="17"/>
      <c r="N437" s="17"/>
    </row>
    <row r="438" spans="13:14" ht="12.75">
      <c r="M438" s="17"/>
      <c r="N438" s="17"/>
    </row>
    <row r="439" spans="13:14" ht="12.75">
      <c r="M439" s="17"/>
      <c r="N439" s="17"/>
    </row>
    <row r="440" spans="13:14" ht="12.75">
      <c r="M440" s="17"/>
      <c r="N440" s="17"/>
    </row>
    <row r="441" spans="13:14" ht="12.75">
      <c r="M441" s="17"/>
      <c r="N441" s="17"/>
    </row>
    <row r="442" spans="13:14" ht="12.75">
      <c r="M442" s="17"/>
      <c r="N442" s="17"/>
    </row>
    <row r="443" spans="13:14" ht="12.75">
      <c r="M443" s="17"/>
      <c r="N443" s="17"/>
    </row>
    <row r="444" spans="13:14" ht="12.75">
      <c r="M444" s="17"/>
      <c r="N444" s="17"/>
    </row>
    <row r="445" spans="13:14" ht="12.75">
      <c r="M445" s="17"/>
      <c r="N445" s="17"/>
    </row>
    <row r="446" spans="13:14" ht="12.75">
      <c r="M446" s="17"/>
      <c r="N446" s="17"/>
    </row>
    <row r="447" spans="13:14" ht="12.75">
      <c r="M447" s="17"/>
      <c r="N447" s="17"/>
    </row>
    <row r="448" spans="13:14" ht="12.75">
      <c r="M448" s="17"/>
      <c r="N448" s="17"/>
    </row>
    <row r="449" spans="13:14" ht="12.75">
      <c r="M449" s="17"/>
      <c r="N449" s="17"/>
    </row>
    <row r="450" spans="13:14" ht="12.75">
      <c r="M450" s="17"/>
      <c r="N450" s="17"/>
    </row>
    <row r="451" spans="13:14" ht="12.75">
      <c r="M451" s="17"/>
      <c r="N451" s="17"/>
    </row>
    <row r="452" spans="13:14" ht="12.75">
      <c r="M452" s="17"/>
      <c r="N452" s="17"/>
    </row>
    <row r="453" spans="13:14" ht="12.75">
      <c r="M453" s="17"/>
      <c r="N453" s="17"/>
    </row>
    <row r="454" spans="13:14" ht="12.75">
      <c r="M454" s="17"/>
      <c r="N454" s="17"/>
    </row>
    <row r="455" spans="13:14" ht="12.75">
      <c r="M455" s="17"/>
      <c r="N455" s="17"/>
    </row>
    <row r="456" spans="13:14" ht="12.75">
      <c r="M456" s="17"/>
      <c r="N456" s="17"/>
    </row>
    <row r="457" spans="13:14" ht="12.75">
      <c r="M457" s="17"/>
      <c r="N457" s="17"/>
    </row>
    <row r="458" spans="13:14" ht="12.75">
      <c r="M458" s="17"/>
      <c r="N458" s="17"/>
    </row>
    <row r="459" spans="13:14" ht="12.75">
      <c r="M459" s="17"/>
      <c r="N459" s="17"/>
    </row>
    <row r="460" spans="13:14" ht="12.75">
      <c r="M460" s="17"/>
      <c r="N460" s="17"/>
    </row>
    <row r="461" spans="13:14" ht="12.75">
      <c r="M461" s="17"/>
      <c r="N461" s="17"/>
    </row>
    <row r="462" spans="13:14" ht="12.75">
      <c r="M462" s="17"/>
      <c r="N462" s="17"/>
    </row>
    <row r="463" spans="13:14" ht="12.75">
      <c r="M463" s="17"/>
      <c r="N463" s="17"/>
    </row>
    <row r="464" spans="13:14" ht="12.75">
      <c r="M464" s="17"/>
      <c r="N464" s="17"/>
    </row>
    <row r="465" spans="13:14" ht="12.75">
      <c r="M465" s="17"/>
      <c r="N465" s="17"/>
    </row>
    <row r="466" spans="13:14" ht="12.75">
      <c r="M466" s="17"/>
      <c r="N466" s="17"/>
    </row>
    <row r="467" spans="13:14" ht="12.75">
      <c r="M467" s="17"/>
      <c r="N467" s="17"/>
    </row>
    <row r="468" spans="13:14" ht="12.75">
      <c r="M468" s="17"/>
      <c r="N468" s="17"/>
    </row>
    <row r="469" spans="13:14" ht="12.75">
      <c r="M469" s="17"/>
      <c r="N469" s="17"/>
    </row>
    <row r="470" spans="13:14" ht="12.75">
      <c r="M470" s="17"/>
      <c r="N470" s="17"/>
    </row>
    <row r="471" spans="13:14" ht="12.75">
      <c r="M471" s="17"/>
      <c r="N471" s="17"/>
    </row>
    <row r="472" spans="13:14" ht="12.75">
      <c r="M472" s="17"/>
      <c r="N472" s="17"/>
    </row>
    <row r="473" spans="13:14" ht="12.75">
      <c r="M473" s="17"/>
      <c r="N473" s="17"/>
    </row>
    <row r="474" spans="13:14" ht="12.75">
      <c r="M474" s="17"/>
      <c r="N474" s="17"/>
    </row>
    <row r="475" spans="13:14" ht="12.75">
      <c r="M475" s="17"/>
      <c r="N475" s="17"/>
    </row>
    <row r="476" spans="13:14" ht="12.75">
      <c r="M476" s="17"/>
      <c r="N476" s="17"/>
    </row>
    <row r="477" spans="13:14" ht="12.75">
      <c r="M477" s="17"/>
      <c r="N477" s="17"/>
    </row>
    <row r="478" spans="13:14" ht="12.75">
      <c r="M478" s="17"/>
      <c r="N478" s="17"/>
    </row>
    <row r="479" spans="13:14" ht="12.75">
      <c r="M479" s="17"/>
      <c r="N479" s="17"/>
    </row>
    <row r="480" spans="13:14" ht="12.75">
      <c r="M480" s="17"/>
      <c r="N480" s="17"/>
    </row>
    <row r="481" spans="13:14" ht="12.75">
      <c r="M481" s="17"/>
      <c r="N481" s="17"/>
    </row>
    <row r="482" spans="13:14" ht="12.75">
      <c r="M482" s="17"/>
      <c r="N482" s="17"/>
    </row>
    <row r="483" spans="13:14" ht="12.75">
      <c r="M483" s="17"/>
      <c r="N483" s="17"/>
    </row>
    <row r="484" spans="13:14" ht="12.75">
      <c r="M484" s="17"/>
      <c r="N484" s="17"/>
    </row>
    <row r="485" spans="13:14" ht="12.75">
      <c r="M485" s="17"/>
      <c r="N485" s="17"/>
    </row>
    <row r="486" spans="13:14" ht="12.75">
      <c r="M486" s="17"/>
      <c r="N486" s="17"/>
    </row>
    <row r="487" spans="13:14" ht="12.75">
      <c r="M487" s="17"/>
      <c r="N487" s="17"/>
    </row>
    <row r="488" spans="13:14" ht="12.75">
      <c r="M488" s="17"/>
      <c r="N488" s="17"/>
    </row>
    <row r="489" spans="13:14" ht="12.75">
      <c r="M489" s="17"/>
      <c r="N489" s="17"/>
    </row>
    <row r="490" spans="13:14" ht="12.75">
      <c r="M490" s="17"/>
      <c r="N490" s="17"/>
    </row>
    <row r="491" spans="13:14" ht="12.75">
      <c r="M491" s="17"/>
      <c r="N491" s="17"/>
    </row>
    <row r="492" spans="13:14" ht="12.75">
      <c r="M492" s="17"/>
      <c r="N492" s="17"/>
    </row>
    <row r="493" spans="13:14" ht="12.75">
      <c r="M493" s="17"/>
      <c r="N493" s="17"/>
    </row>
    <row r="494" spans="13:14" ht="12.75">
      <c r="M494" s="17"/>
      <c r="N494" s="17"/>
    </row>
    <row r="495" spans="13:14" ht="12.75">
      <c r="M495" s="17"/>
      <c r="N495" s="17"/>
    </row>
    <row r="496" spans="13:14" ht="12.75">
      <c r="M496" s="17"/>
      <c r="N496" s="17"/>
    </row>
    <row r="497" spans="13:14" ht="12.75">
      <c r="M497" s="17"/>
      <c r="N497" s="17"/>
    </row>
    <row r="498" spans="13:14" ht="12.75">
      <c r="M498" s="17"/>
      <c r="N498" s="17"/>
    </row>
    <row r="499" spans="13:14" ht="12.75">
      <c r="M499" s="17"/>
      <c r="N499" s="17"/>
    </row>
    <row r="500" spans="13:14" ht="12.75">
      <c r="M500" s="17"/>
      <c r="N500" s="17"/>
    </row>
    <row r="501" spans="13:14" ht="12.75">
      <c r="M501" s="17"/>
      <c r="N501" s="17"/>
    </row>
    <row r="502" spans="13:14" ht="12.75">
      <c r="M502" s="17"/>
      <c r="N502" s="17"/>
    </row>
    <row r="503" spans="13:14" ht="12.75">
      <c r="M503" s="17"/>
      <c r="N503" s="17"/>
    </row>
    <row r="504" spans="13:14" ht="12.75">
      <c r="M504" s="17"/>
      <c r="N504" s="17"/>
    </row>
    <row r="505" spans="13:14" ht="12.75">
      <c r="M505" s="17"/>
      <c r="N505" s="17"/>
    </row>
    <row r="506" spans="13:14" ht="12.75">
      <c r="M506" s="17"/>
      <c r="N506" s="17"/>
    </row>
    <row r="507" spans="13:14" ht="12.75">
      <c r="M507" s="17"/>
      <c r="N507" s="17"/>
    </row>
    <row r="508" spans="13:14" ht="12.75">
      <c r="M508" s="17"/>
      <c r="N508" s="17"/>
    </row>
    <row r="509" spans="13:14" ht="12.75">
      <c r="M509" s="17"/>
      <c r="N509" s="17"/>
    </row>
    <row r="510" spans="13:14" ht="12.75">
      <c r="M510" s="17"/>
      <c r="N510" s="17"/>
    </row>
    <row r="511" spans="13:14" ht="12.75">
      <c r="M511" s="17"/>
      <c r="N511" s="17"/>
    </row>
    <row r="512" spans="13:14" ht="12.75">
      <c r="M512" s="17"/>
      <c r="N512" s="17"/>
    </row>
    <row r="513" spans="13:14" ht="12.75">
      <c r="M513" s="17"/>
      <c r="N513" s="17"/>
    </row>
    <row r="514" spans="13:14" ht="12.75">
      <c r="M514" s="17"/>
      <c r="N514" s="17"/>
    </row>
    <row r="515" spans="13:14" ht="12.75">
      <c r="M515" s="17"/>
      <c r="N515" s="17"/>
    </row>
    <row r="516" spans="13:14" ht="12.75">
      <c r="M516" s="17"/>
      <c r="N516" s="17"/>
    </row>
    <row r="517" spans="13:14" ht="12.75">
      <c r="M517" s="17"/>
      <c r="N517" s="17"/>
    </row>
    <row r="518" spans="13:14" ht="12.75">
      <c r="M518" s="17"/>
      <c r="N518" s="17"/>
    </row>
    <row r="519" spans="13:14" ht="12.75">
      <c r="M519" s="17"/>
      <c r="N519" s="17"/>
    </row>
    <row r="520" spans="13:14" ht="12.75">
      <c r="M520" s="17"/>
      <c r="N520" s="17"/>
    </row>
    <row r="521" spans="13:14" ht="12.75">
      <c r="M521" s="17"/>
      <c r="N521" s="17"/>
    </row>
    <row r="522" spans="13:14" ht="12.75">
      <c r="M522" s="17"/>
      <c r="N522" s="17"/>
    </row>
    <row r="523" spans="13:14" ht="12.75">
      <c r="M523" s="17"/>
      <c r="N523" s="17"/>
    </row>
    <row r="524" spans="13:14" ht="12.75">
      <c r="M524" s="17"/>
      <c r="N524" s="17"/>
    </row>
    <row r="525" spans="13:14" ht="12.75">
      <c r="M525" s="17"/>
      <c r="N525" s="17"/>
    </row>
    <row r="526" spans="13:14" ht="12.75">
      <c r="M526" s="17"/>
      <c r="N526" s="17"/>
    </row>
    <row r="527" spans="13:14" ht="12.75">
      <c r="M527" s="17"/>
      <c r="N527" s="17"/>
    </row>
    <row r="528" spans="13:14" ht="12.75">
      <c r="M528" s="17"/>
      <c r="N528" s="17"/>
    </row>
    <row r="529" spans="13:14" ht="12.75">
      <c r="M529" s="17"/>
      <c r="N529" s="17"/>
    </row>
    <row r="530" spans="13:14" ht="12.75">
      <c r="M530" s="17"/>
      <c r="N530" s="17"/>
    </row>
    <row r="531" spans="13:14" ht="12.75">
      <c r="M531" s="17"/>
      <c r="N531" s="17"/>
    </row>
    <row r="532" spans="13:14" ht="12.75">
      <c r="M532" s="17"/>
      <c r="N532" s="17"/>
    </row>
    <row r="533" spans="13:14" ht="12.75">
      <c r="M533" s="17"/>
      <c r="N533" s="17"/>
    </row>
    <row r="534" spans="13:14" ht="12.75">
      <c r="M534" s="17"/>
      <c r="N534" s="17"/>
    </row>
    <row r="535" spans="13:14" ht="12.75">
      <c r="M535" s="17"/>
      <c r="N535" s="17"/>
    </row>
    <row r="536" spans="13:14" ht="12.75">
      <c r="M536" s="17"/>
      <c r="N536" s="17"/>
    </row>
    <row r="537" spans="13:14" ht="12.75">
      <c r="M537" s="17"/>
      <c r="N537" s="17"/>
    </row>
    <row r="538" spans="13:14" ht="12.75">
      <c r="M538" s="17"/>
      <c r="N538" s="17"/>
    </row>
    <row r="539" spans="13:14" ht="12.75">
      <c r="M539" s="17"/>
      <c r="N539" s="17"/>
    </row>
    <row r="540" spans="13:14" ht="12.75">
      <c r="M540" s="17"/>
      <c r="N540" s="17"/>
    </row>
    <row r="541" spans="13:14" ht="12.75">
      <c r="M541" s="17"/>
      <c r="N541" s="17"/>
    </row>
    <row r="542" spans="13:14" ht="12.75">
      <c r="M542" s="17"/>
      <c r="N542" s="17"/>
    </row>
    <row r="543" spans="13:14" ht="12.75">
      <c r="M543" s="17"/>
      <c r="N543" s="17"/>
    </row>
    <row r="544" spans="13:14" ht="12.75">
      <c r="M544" s="17"/>
      <c r="N544" s="17"/>
    </row>
    <row r="545" spans="13:14" ht="12.75">
      <c r="M545" s="17"/>
      <c r="N545" s="17"/>
    </row>
    <row r="546" spans="13:14" ht="12.75">
      <c r="M546" s="17"/>
      <c r="N546" s="17"/>
    </row>
    <row r="547" spans="13:14" ht="12.75">
      <c r="M547" s="17"/>
      <c r="N547" s="17"/>
    </row>
    <row r="548" spans="13:14" ht="12.75">
      <c r="M548" s="17"/>
      <c r="N548" s="17"/>
    </row>
    <row r="549" spans="13:14" ht="12.75">
      <c r="M549" s="17"/>
      <c r="N549" s="17"/>
    </row>
    <row r="550" spans="13:14" ht="12.75">
      <c r="M550" s="17"/>
      <c r="N550" s="17"/>
    </row>
    <row r="551" spans="13:14" ht="12.75">
      <c r="M551" s="17"/>
      <c r="N551" s="17"/>
    </row>
    <row r="552" spans="13:14" ht="12.75">
      <c r="M552" s="17"/>
      <c r="N552" s="17"/>
    </row>
    <row r="553" spans="13:14" ht="12.75">
      <c r="M553" s="17"/>
      <c r="N553" s="17"/>
    </row>
    <row r="554" spans="13:14" ht="12.75">
      <c r="M554" s="17"/>
      <c r="N554" s="17"/>
    </row>
    <row r="555" spans="13:14" ht="12.75">
      <c r="M555" s="17"/>
      <c r="N555" s="17"/>
    </row>
    <row r="556" spans="13:14" ht="12.75">
      <c r="M556" s="17"/>
      <c r="N556" s="17"/>
    </row>
    <row r="557" spans="13:14" ht="12.75">
      <c r="M557" s="17"/>
      <c r="N557" s="17"/>
    </row>
    <row r="558" spans="13:14" ht="12.75">
      <c r="M558" s="17"/>
      <c r="N558" s="17"/>
    </row>
    <row r="559" spans="13:14" ht="12.75">
      <c r="M559" s="17"/>
      <c r="N559" s="17"/>
    </row>
    <row r="560" spans="13:14" ht="12.75">
      <c r="M560" s="17"/>
      <c r="N560" s="17"/>
    </row>
    <row r="561" spans="13:14" ht="12.75">
      <c r="M561" s="17"/>
      <c r="N561" s="17"/>
    </row>
    <row r="562" spans="13:14" ht="12.75">
      <c r="M562" s="17"/>
      <c r="N562" s="17"/>
    </row>
    <row r="563" spans="13:14" ht="12.75">
      <c r="M563" s="17"/>
      <c r="N563" s="17"/>
    </row>
    <row r="564" spans="13:14" ht="12.75">
      <c r="M564" s="17"/>
      <c r="N564" s="17"/>
    </row>
    <row r="565" spans="13:14" ht="12.75">
      <c r="M565" s="17"/>
      <c r="N565" s="17"/>
    </row>
    <row r="566" spans="13:14" ht="12.75">
      <c r="M566" s="17"/>
      <c r="N566" s="17"/>
    </row>
    <row r="567" spans="13:14" ht="12.75">
      <c r="M567" s="17"/>
      <c r="N567" s="17"/>
    </row>
    <row r="568" spans="13:14" ht="12.75">
      <c r="M568" s="17"/>
      <c r="N568" s="17"/>
    </row>
    <row r="569" spans="13:14" ht="12.75">
      <c r="M569" s="17"/>
      <c r="N569" s="17"/>
    </row>
    <row r="570" spans="13:14" ht="12.75">
      <c r="M570" s="17"/>
      <c r="N570" s="17"/>
    </row>
    <row r="571" spans="13:14" ht="12.75">
      <c r="M571" s="17"/>
      <c r="N571" s="17"/>
    </row>
    <row r="572" spans="13:14" ht="12.75">
      <c r="M572" s="17"/>
      <c r="N572" s="17"/>
    </row>
    <row r="573" spans="13:14" ht="12.75">
      <c r="M573" s="17"/>
      <c r="N573" s="17"/>
    </row>
    <row r="574" spans="13:14" ht="12.75">
      <c r="M574" s="17"/>
      <c r="N574" s="17"/>
    </row>
    <row r="575" spans="13:14" ht="12.75">
      <c r="M575" s="17"/>
      <c r="N575" s="17"/>
    </row>
    <row r="576" spans="13:14" ht="12.75">
      <c r="M576" s="17"/>
      <c r="N576" s="17"/>
    </row>
    <row r="577" spans="13:14" ht="12.75">
      <c r="M577" s="17"/>
      <c r="N577" s="17"/>
    </row>
    <row r="578" spans="13:14" ht="12.75">
      <c r="M578" s="17"/>
      <c r="N578" s="17"/>
    </row>
    <row r="579" spans="13:14" ht="12.75">
      <c r="M579" s="17"/>
      <c r="N579" s="17"/>
    </row>
    <row r="580" spans="13:14" ht="12.75">
      <c r="M580" s="17"/>
      <c r="N580" s="17"/>
    </row>
    <row r="581" spans="13:14" ht="12.75">
      <c r="M581" s="17"/>
      <c r="N581" s="17"/>
    </row>
    <row r="582" spans="13:14" ht="12.75">
      <c r="M582" s="17"/>
      <c r="N582" s="17"/>
    </row>
    <row r="583" spans="13:14" ht="12.75">
      <c r="M583" s="17"/>
      <c r="N583" s="17"/>
    </row>
    <row r="584" ht="12.75">
      <c r="N584" s="17"/>
    </row>
    <row r="585" ht="12.75">
      <c r="N585" s="17"/>
    </row>
    <row r="586" ht="12.75">
      <c r="N586" s="17"/>
    </row>
    <row r="587" ht="12.75">
      <c r="N587" s="17"/>
    </row>
    <row r="588" ht="12.75">
      <c r="N588" s="17"/>
    </row>
    <row r="589" ht="12.75">
      <c r="N589" s="17"/>
    </row>
    <row r="590" ht="12.75">
      <c r="N590" s="17"/>
    </row>
    <row r="591" ht="12.75">
      <c r="N591" s="17"/>
    </row>
    <row r="592" ht="12.75">
      <c r="N592" s="17"/>
    </row>
    <row r="593" ht="12.75">
      <c r="N593" s="17"/>
    </row>
    <row r="594" ht="12.75">
      <c r="N594" s="17"/>
    </row>
    <row r="595" ht="12.75">
      <c r="N595" s="17"/>
    </row>
    <row r="596" ht="12.75">
      <c r="N596" s="17"/>
    </row>
    <row r="597" ht="12.75">
      <c r="N597" s="17"/>
    </row>
    <row r="598" ht="12.75">
      <c r="N598" s="17"/>
    </row>
    <row r="599" ht="12.75">
      <c r="N599" s="17"/>
    </row>
    <row r="600" ht="12.75">
      <c r="N600" s="17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0"/>
  <sheetViews>
    <sheetView workbookViewId="0" topLeftCell="A1">
      <selection activeCell="K5" sqref="K5"/>
    </sheetView>
  </sheetViews>
  <sheetFormatPr defaultColWidth="9.140625" defaultRowHeight="12.75"/>
  <cols>
    <col min="3" max="3" width="7.28125" style="0" customWidth="1"/>
    <col min="4" max="4" width="8.8515625" style="0" customWidth="1"/>
    <col min="5" max="5" width="7.7109375" style="0" hidden="1" customWidth="1"/>
    <col min="6" max="6" width="6.7109375" style="0" hidden="1" customWidth="1"/>
    <col min="7" max="7" width="10.57421875" style="0" hidden="1" customWidth="1"/>
    <col min="8" max="8" width="8.140625" style="0" hidden="1" customWidth="1"/>
    <col min="9" max="9" width="11.28125" style="0" customWidth="1"/>
    <col min="11" max="11" width="12.28125" style="0" customWidth="1"/>
    <col min="12" max="12" width="11.00390625" style="0" customWidth="1"/>
    <col min="13" max="13" width="12.140625" style="0" bestFit="1" customWidth="1"/>
  </cols>
  <sheetData>
    <row r="1" spans="3:13" ht="12.75">
      <c r="C1" s="11"/>
      <c r="D1" s="11"/>
      <c r="E1" s="11"/>
      <c r="G1" s="11"/>
      <c r="H1" s="19"/>
      <c r="L1" s="17"/>
      <c r="M1" s="17"/>
    </row>
    <row r="2" spans="1:15" ht="38.25">
      <c r="A2" s="18" t="s">
        <v>31</v>
      </c>
      <c r="B2" s="18" t="s">
        <v>34</v>
      </c>
      <c r="C2" t="s">
        <v>23</v>
      </c>
      <c r="D2" t="s">
        <v>24</v>
      </c>
      <c r="E2" t="s">
        <v>16</v>
      </c>
      <c r="F2" t="s">
        <v>4</v>
      </c>
      <c r="G2" t="s">
        <v>5</v>
      </c>
      <c r="H2" t="s">
        <v>6</v>
      </c>
      <c r="N2" s="20" t="s">
        <v>10</v>
      </c>
      <c r="O2" s="21" t="s">
        <v>9</v>
      </c>
    </row>
    <row r="3" spans="1:13" ht="12.75">
      <c r="A3" s="8"/>
      <c r="B3" s="8"/>
      <c r="C3" s="11"/>
      <c r="D3" s="11"/>
      <c r="E3" s="11"/>
      <c r="H3" s="19"/>
      <c r="L3" s="33"/>
      <c r="M3" s="35"/>
    </row>
    <row r="4" spans="1:13" ht="12.75">
      <c r="A4" s="8"/>
      <c r="B4" s="8"/>
      <c r="C4" s="11"/>
      <c r="D4" s="11"/>
      <c r="E4" s="11"/>
      <c r="H4" s="19"/>
      <c r="L4" s="34"/>
      <c r="M4" s="36"/>
    </row>
    <row r="5" spans="1:13" ht="12.75">
      <c r="A5" s="8"/>
      <c r="B5" s="8"/>
      <c r="C5" s="11"/>
      <c r="D5" s="11"/>
      <c r="E5" s="11"/>
      <c r="H5" s="19"/>
      <c r="L5" s="17"/>
      <c r="M5" s="17"/>
    </row>
    <row r="6" spans="1:13" ht="12.75">
      <c r="A6" s="8"/>
      <c r="B6" s="8"/>
      <c r="C6" s="11"/>
      <c r="D6" s="11"/>
      <c r="E6" s="11"/>
      <c r="H6" s="19"/>
      <c r="L6" s="10"/>
      <c r="M6" s="10"/>
    </row>
    <row r="7" spans="1:8" ht="12.75">
      <c r="A7" s="8"/>
      <c r="B7" s="8"/>
      <c r="C7" s="11"/>
      <c r="D7" s="11"/>
      <c r="E7" s="11"/>
      <c r="H7" s="19"/>
    </row>
    <row r="8" spans="1:8" ht="12.75">
      <c r="A8" s="8"/>
      <c r="B8" s="8"/>
      <c r="C8" s="11"/>
      <c r="D8" s="11"/>
      <c r="E8" s="11"/>
      <c r="H8" s="19"/>
    </row>
    <row r="9" spans="1:8" ht="12.75">
      <c r="A9" s="8"/>
      <c r="B9" s="8"/>
      <c r="C9" s="11"/>
      <c r="D9" s="11"/>
      <c r="E9" s="11"/>
      <c r="H9" s="19"/>
    </row>
    <row r="10" spans="1:8" ht="12.75">
      <c r="A10" s="8"/>
      <c r="B10" s="8"/>
      <c r="C10" s="11"/>
      <c r="D10" s="11"/>
      <c r="E10" s="11"/>
      <c r="H10" s="19"/>
    </row>
    <row r="11" spans="1:8" ht="12.75">
      <c r="A11" s="8"/>
      <c r="B11" s="8"/>
      <c r="C11" s="11"/>
      <c r="D11" s="11"/>
      <c r="E11" s="11"/>
      <c r="H11" s="19"/>
    </row>
    <row r="12" spans="1:8" ht="12.75">
      <c r="A12" s="8"/>
      <c r="B12" s="8"/>
      <c r="C12" s="11"/>
      <c r="D12" s="11"/>
      <c r="E12" s="11"/>
      <c r="H12" s="19"/>
    </row>
    <row r="13" spans="1:8" ht="12.75">
      <c r="A13" s="8"/>
      <c r="B13" s="8"/>
      <c r="C13" s="11"/>
      <c r="D13" s="11"/>
      <c r="E13" s="11"/>
      <c r="H13" s="19"/>
    </row>
    <row r="14" spans="1:8" ht="12.75">
      <c r="A14" s="8"/>
      <c r="B14" s="8"/>
      <c r="C14" s="11"/>
      <c r="D14" s="11"/>
      <c r="E14" s="11"/>
      <c r="H14" s="19"/>
    </row>
    <row r="15" spans="1:8" ht="12.75">
      <c r="A15" s="8"/>
      <c r="B15" s="8"/>
      <c r="C15" s="11"/>
      <c r="D15" s="11"/>
      <c r="E15" s="11"/>
      <c r="H15" s="19"/>
    </row>
    <row r="16" spans="1:8" ht="12.75">
      <c r="A16" s="8"/>
      <c r="B16" s="8"/>
      <c r="C16" s="11"/>
      <c r="D16" s="11"/>
      <c r="E16" s="11"/>
      <c r="H16" s="19"/>
    </row>
    <row r="17" spans="3:8" ht="12.75">
      <c r="C17" s="11"/>
      <c r="D17" s="11"/>
      <c r="E17" s="11"/>
      <c r="H17" s="19"/>
    </row>
    <row r="18" spans="3:8" ht="12.75">
      <c r="C18" s="11"/>
      <c r="D18" s="11"/>
      <c r="E18" s="11"/>
      <c r="H18" s="19"/>
    </row>
    <row r="19" spans="3:8" ht="12.75">
      <c r="C19" s="11"/>
      <c r="D19" s="11"/>
      <c r="E19" s="11"/>
      <c r="H19" s="19"/>
    </row>
    <row r="20" spans="3:8" ht="12.75">
      <c r="C20" s="11"/>
      <c r="D20" s="11"/>
      <c r="E20" s="11"/>
      <c r="H20" s="19"/>
    </row>
    <row r="21" spans="3:8" ht="12.75">
      <c r="C21" s="11"/>
      <c r="D21" s="11"/>
      <c r="E21" s="11"/>
      <c r="H21" s="19"/>
    </row>
    <row r="22" spans="3:8" ht="12.75">
      <c r="C22" s="11"/>
      <c r="D22" s="11"/>
      <c r="E22" s="11"/>
      <c r="H22" s="19"/>
    </row>
    <row r="23" spans="3:8" ht="12.75">
      <c r="C23" s="11"/>
      <c r="D23" s="11"/>
      <c r="E23" s="11"/>
      <c r="H23" s="19"/>
    </row>
    <row r="24" spans="3:8" ht="12.75">
      <c r="C24" s="11"/>
      <c r="D24" s="11"/>
      <c r="E24" s="11"/>
      <c r="H24" s="19"/>
    </row>
    <row r="25" spans="3:8" ht="12.75">
      <c r="C25" s="11"/>
      <c r="D25" s="11"/>
      <c r="E25" s="11"/>
      <c r="H25" s="19"/>
    </row>
    <row r="26" spans="3:8" ht="12.75">
      <c r="C26" s="11"/>
      <c r="D26" s="11"/>
      <c r="E26" s="11"/>
      <c r="H26" s="19"/>
    </row>
    <row r="27" spans="3:8" ht="12.75">
      <c r="C27" s="11"/>
      <c r="D27" s="11"/>
      <c r="E27" s="11"/>
      <c r="H27" s="19"/>
    </row>
    <row r="28" spans="3:8" ht="12.75">
      <c r="C28" s="11"/>
      <c r="D28" s="11"/>
      <c r="E28" s="11"/>
      <c r="H28" s="19"/>
    </row>
    <row r="29" spans="3:8" ht="12.75">
      <c r="C29" s="11"/>
      <c r="D29" s="11"/>
      <c r="E29" s="11"/>
      <c r="H29" s="19"/>
    </row>
    <row r="30" spans="3:8" ht="12.75">
      <c r="C30" s="11"/>
      <c r="D30" s="11"/>
      <c r="E30" s="11"/>
      <c r="H30" s="19"/>
    </row>
    <row r="31" spans="3:8" ht="12.75">
      <c r="C31" s="11"/>
      <c r="D31" s="11"/>
      <c r="E31" s="11"/>
      <c r="H31" s="19"/>
    </row>
    <row r="32" spans="3:8" ht="12.75">
      <c r="C32" s="11"/>
      <c r="D32" s="11"/>
      <c r="E32" s="11"/>
      <c r="H32" s="19"/>
    </row>
    <row r="33" spans="3:8" ht="12.75">
      <c r="C33" s="11"/>
      <c r="D33" s="11"/>
      <c r="E33" s="11"/>
      <c r="H33" s="19"/>
    </row>
    <row r="34" spans="3:8" ht="12.75">
      <c r="C34" s="11"/>
      <c r="D34" s="11"/>
      <c r="E34" s="11"/>
      <c r="H34" s="19"/>
    </row>
    <row r="35" spans="3:8" ht="12.75">
      <c r="C35" s="11"/>
      <c r="D35" s="11"/>
      <c r="E35" s="11"/>
      <c r="H35" s="19"/>
    </row>
    <row r="36" spans="3:8" ht="12.75">
      <c r="C36" s="11"/>
      <c r="D36" s="11"/>
      <c r="E36" s="11"/>
      <c r="H36" s="19"/>
    </row>
    <row r="37" spans="3:8" ht="12.75">
      <c r="C37" s="11"/>
      <c r="D37" s="11"/>
      <c r="E37" s="11"/>
      <c r="H37" s="19"/>
    </row>
    <row r="38" spans="3:8" ht="12.75">
      <c r="C38" s="11"/>
      <c r="D38" s="11"/>
      <c r="E38" s="11"/>
      <c r="H38" s="19"/>
    </row>
    <row r="39" spans="3:8" ht="12.75">
      <c r="C39" s="11"/>
      <c r="D39" s="11"/>
      <c r="E39" s="11"/>
      <c r="H39" s="19"/>
    </row>
    <row r="40" spans="3:8" ht="12.75">
      <c r="C40" s="11"/>
      <c r="D40" s="11"/>
      <c r="E40" s="11"/>
      <c r="H40" s="19"/>
    </row>
    <row r="41" spans="3:8" ht="12.75">
      <c r="C41" s="11"/>
      <c r="D41" s="11"/>
      <c r="E41" s="11"/>
      <c r="H41" s="19"/>
    </row>
    <row r="42" spans="3:8" ht="12.75">
      <c r="C42" s="11"/>
      <c r="D42" s="11"/>
      <c r="E42" s="11"/>
      <c r="H42" s="19"/>
    </row>
    <row r="43" spans="3:8" ht="12.75">
      <c r="C43" s="11"/>
      <c r="D43" s="11"/>
      <c r="E43" s="11"/>
      <c r="H43" s="19"/>
    </row>
    <row r="44" spans="3:8" ht="12.75">
      <c r="C44" s="11"/>
      <c r="D44" s="11"/>
      <c r="E44" s="11"/>
      <c r="H44" s="19"/>
    </row>
    <row r="45" spans="3:8" ht="12.75">
      <c r="C45" s="11"/>
      <c r="D45" s="11"/>
      <c r="E45" s="11"/>
      <c r="H45" s="19"/>
    </row>
    <row r="46" spans="3:8" ht="12.75">
      <c r="C46" s="11"/>
      <c r="D46" s="11"/>
      <c r="E46" s="11"/>
      <c r="H46" s="19"/>
    </row>
    <row r="47" spans="3:8" ht="12.75">
      <c r="C47" s="11"/>
      <c r="D47" s="11"/>
      <c r="E47" s="11"/>
      <c r="H47" s="19"/>
    </row>
    <row r="48" spans="3:8" ht="12.75">
      <c r="C48" s="11"/>
      <c r="D48" s="11"/>
      <c r="E48" s="11"/>
      <c r="H48" s="19"/>
    </row>
    <row r="49" spans="3:8" ht="12.75">
      <c r="C49" s="11"/>
      <c r="D49" s="11"/>
      <c r="E49" s="11"/>
      <c r="H49" s="19"/>
    </row>
    <row r="50" spans="3:8" ht="12.75">
      <c r="C50" s="11"/>
      <c r="D50" s="11"/>
      <c r="E50" s="11"/>
      <c r="H50" s="19"/>
    </row>
  </sheetData>
  <mergeCells count="2">
    <mergeCell ref="L3:L4"/>
    <mergeCell ref="M3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2003-05-22T14:57:06Z</dcterms:created>
  <dcterms:modified xsi:type="dcterms:W3CDTF">2004-05-01T18:54:31Z</dcterms:modified>
  <cp:category/>
  <cp:version/>
  <cp:contentType/>
  <cp:contentStatus/>
</cp:coreProperties>
</file>